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460" yWindow="60" windowWidth="12120" windowHeight="9060"/>
  </bookViews>
  <sheets>
    <sheet name="Приложение 1 доходы" sheetId="1" r:id="rId1"/>
  </sheets>
  <definedNames>
    <definedName name="_xlnm.Print_Area" localSheetId="0">'Приложение 1 доходы'!$A$1:$L$43</definedName>
  </definedNames>
  <calcPr calcId="125725"/>
</workbook>
</file>

<file path=xl/calcChain.xml><?xml version="1.0" encoding="utf-8"?>
<calcChain xmlns="http://schemas.openxmlformats.org/spreadsheetml/2006/main">
  <c r="K19" i="1"/>
  <c r="H19"/>
  <c r="F19"/>
  <c r="E19"/>
  <c r="D19"/>
  <c r="C19"/>
  <c r="B19"/>
  <c r="I30"/>
  <c r="K30"/>
  <c r="J30"/>
  <c r="J29" s="1"/>
  <c r="H30"/>
  <c r="L30"/>
  <c r="K29"/>
  <c r="I29"/>
  <c r="H29"/>
  <c r="C29"/>
  <c r="D29"/>
  <c r="E29"/>
  <c r="F29"/>
  <c r="L29" s="1"/>
  <c r="B29"/>
  <c r="F20"/>
  <c r="F21"/>
  <c r="H7"/>
  <c r="B32"/>
  <c r="H14"/>
  <c r="I14"/>
  <c r="J14"/>
  <c r="K14"/>
  <c r="L14"/>
  <c r="H15"/>
  <c r="I15"/>
  <c r="J15"/>
  <c r="K15"/>
  <c r="L15"/>
  <c r="J32"/>
  <c r="L23"/>
  <c r="K23"/>
  <c r="J23"/>
  <c r="I23"/>
  <c r="H23"/>
  <c r="E13"/>
  <c r="C34"/>
  <c r="F34"/>
  <c r="F35"/>
  <c r="C21"/>
  <c r="D21"/>
  <c r="D20" s="1"/>
  <c r="E21"/>
  <c r="B21"/>
  <c r="C31"/>
  <c r="D31"/>
  <c r="E31"/>
  <c r="F31"/>
  <c r="C20"/>
  <c r="E20"/>
  <c r="F13"/>
  <c r="B20"/>
  <c r="K20" l="1"/>
  <c r="J20"/>
  <c r="L20"/>
  <c r="F6"/>
  <c r="F8"/>
  <c r="F26"/>
  <c r="D13"/>
  <c r="C13"/>
  <c r="B13"/>
  <c r="L42"/>
  <c r="K42"/>
  <c r="J42"/>
  <c r="I42"/>
  <c r="H42"/>
  <c r="K41"/>
  <c r="I41"/>
  <c r="C39"/>
  <c r="C35" s="1"/>
  <c r="D36"/>
  <c r="B31"/>
  <c r="D26"/>
  <c r="C26"/>
  <c r="B26"/>
  <c r="B35"/>
  <c r="B34" s="1"/>
  <c r="D35"/>
  <c r="D34" s="1"/>
  <c r="I20" l="1"/>
  <c r="H20"/>
  <c r="F33"/>
  <c r="F43" s="1"/>
  <c r="H41"/>
  <c r="J41"/>
  <c r="L41"/>
  <c r="G29" l="1"/>
  <c r="G30"/>
  <c r="G14"/>
  <c r="G15"/>
  <c r="G23"/>
  <c r="G42"/>
  <c r="G41"/>
  <c r="F46"/>
  <c r="H32" l="1"/>
  <c r="I32"/>
  <c r="K32"/>
  <c r="L32"/>
  <c r="H31"/>
  <c r="I31"/>
  <c r="J31"/>
  <c r="K31"/>
  <c r="L31"/>
  <c r="H21"/>
  <c r="J7"/>
  <c r="K34"/>
  <c r="L39"/>
  <c r="L40"/>
  <c r="J40"/>
  <c r="I40"/>
  <c r="H40"/>
  <c r="K40"/>
  <c r="E26"/>
  <c r="H26"/>
  <c r="C8"/>
  <c r="C6" s="1"/>
  <c r="D8"/>
  <c r="D6" s="1"/>
  <c r="E8"/>
  <c r="B8"/>
  <c r="B6" s="1"/>
  <c r="H24"/>
  <c r="J25"/>
  <c r="J37"/>
  <c r="L37"/>
  <c r="H37"/>
  <c r="I37"/>
  <c r="K37"/>
  <c r="H25"/>
  <c r="I25"/>
  <c r="K25"/>
  <c r="L25"/>
  <c r="H13"/>
  <c r="I13"/>
  <c r="J13"/>
  <c r="K13"/>
  <c r="L13"/>
  <c r="L9"/>
  <c r="H9"/>
  <c r="I9"/>
  <c r="J9"/>
  <c r="K9"/>
  <c r="H10"/>
  <c r="I10"/>
  <c r="J10"/>
  <c r="K10"/>
  <c r="L10"/>
  <c r="H11"/>
  <c r="I11"/>
  <c r="J11"/>
  <c r="K11"/>
  <c r="L11"/>
  <c r="H12"/>
  <c r="I12"/>
  <c r="J12"/>
  <c r="K12"/>
  <c r="L12"/>
  <c r="J39"/>
  <c r="J38"/>
  <c r="J36"/>
  <c r="J28"/>
  <c r="J27"/>
  <c r="J24"/>
  <c r="J22"/>
  <c r="J17"/>
  <c r="J16"/>
  <c r="J18"/>
  <c r="I16"/>
  <c r="E35"/>
  <c r="E34" s="1"/>
  <c r="I39"/>
  <c r="I38"/>
  <c r="I36"/>
  <c r="I28"/>
  <c r="I27"/>
  <c r="I24"/>
  <c r="I22"/>
  <c r="I18"/>
  <c r="I17"/>
  <c r="I7"/>
  <c r="B33" l="1"/>
  <c r="B43" s="1"/>
  <c r="D33"/>
  <c r="D43" s="1"/>
  <c r="J34"/>
  <c r="L34"/>
  <c r="C33"/>
  <c r="C43" s="1"/>
  <c r="K8"/>
  <c r="L26"/>
  <c r="I26"/>
  <c r="J26"/>
  <c r="K26"/>
  <c r="I21"/>
  <c r="J8"/>
  <c r="I6"/>
  <c r="L8"/>
  <c r="I8"/>
  <c r="H8"/>
  <c r="E6"/>
  <c r="J21"/>
  <c r="K21"/>
  <c r="L21"/>
  <c r="J35"/>
  <c r="H16"/>
  <c r="H39"/>
  <c r="H38"/>
  <c r="H36"/>
  <c r="H28"/>
  <c r="H27"/>
  <c r="H22"/>
  <c r="H18"/>
  <c r="H17"/>
  <c r="J6" l="1"/>
  <c r="J19"/>
  <c r="E33"/>
  <c r="E43" s="1"/>
  <c r="L22"/>
  <c r="L24"/>
  <c r="K22"/>
  <c r="K24"/>
  <c r="H34" l="1"/>
  <c r="I34"/>
  <c r="L16"/>
  <c r="I19"/>
  <c r="K16"/>
  <c r="L17"/>
  <c r="L18"/>
  <c r="L28"/>
  <c r="K27"/>
  <c r="K28"/>
  <c r="K6" l="1"/>
  <c r="L6"/>
  <c r="H6"/>
  <c r="H35"/>
  <c r="I35"/>
  <c r="C46" l="1"/>
  <c r="L19"/>
  <c r="K7"/>
  <c r="L7"/>
  <c r="K17"/>
  <c r="K18"/>
  <c r="K36"/>
  <c r="L36"/>
  <c r="K38"/>
  <c r="L38"/>
  <c r="K39"/>
  <c r="L35" l="1"/>
  <c r="D46"/>
  <c r="K35"/>
  <c r="G16" l="1"/>
  <c r="G32"/>
  <c r="G31"/>
  <c r="G33"/>
  <c r="I33"/>
  <c r="J33"/>
  <c r="G40"/>
  <c r="H33"/>
  <c r="L33"/>
  <c r="K33"/>
  <c r="G7" l="1"/>
  <c r="G35"/>
  <c r="G34"/>
  <c r="G43" s="1"/>
  <c r="G28"/>
  <c r="G25"/>
  <c r="G26"/>
  <c r="G13"/>
  <c r="G37"/>
  <c r="J43"/>
  <c r="G9"/>
  <c r="G12"/>
  <c r="G11"/>
  <c r="G10"/>
  <c r="G38"/>
  <c r="I43"/>
  <c r="G27"/>
  <c r="G24"/>
  <c r="G18"/>
  <c r="G22"/>
  <c r="G36"/>
  <c r="G17"/>
  <c r="G39"/>
  <c r="H43"/>
  <c r="K43"/>
  <c r="B46"/>
  <c r="L43"/>
  <c r="G20" l="1"/>
  <c r="G6"/>
  <c r="G19"/>
  <c r="G21" l="1"/>
</calcChain>
</file>

<file path=xl/sharedStrings.xml><?xml version="1.0" encoding="utf-8"?>
<sst xmlns="http://schemas.openxmlformats.org/spreadsheetml/2006/main" count="63" uniqueCount="58">
  <si>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</si>
  <si>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</si>
  <si>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</si>
  <si>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</si>
  <si>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</si>
  <si>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</si>
  <si>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</si>
  <si>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</si>
  <si>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</si>
  <si>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</si>
  <si>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Субвенции</t>
  </si>
  <si>
    <t>Иные межбюджетные трансферты</t>
  </si>
  <si>
    <t>Налог на имущество физических лиц</t>
  </si>
  <si>
    <t>СРАВНИТЕЛЬНАЯ ТАБЛИЦА ПО ДОХОДАМ  МЕСТНОГО БЮДЖЕТА</t>
  </si>
  <si>
    <t>Наименование показателя</t>
  </si>
  <si>
    <t>Доля в сумме доходов, %</t>
  </si>
  <si>
    <t>темп прироста</t>
  </si>
  <si>
    <t>(тыс.рублей)</t>
  </si>
  <si>
    <t>ВСЕГО РАСХОДОВ</t>
  </si>
  <si>
    <t>Дефицит (-), профицит (+)</t>
  </si>
  <si>
    <t>Х</t>
  </si>
  <si>
    <t>Уточненные бюджетные назначения, утвержденные на отчетную дату (бюджетная роспись)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</si>
  <si>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поселений (за исключением земельных участков муниципальных бюджетных и автономных учреждений)(111 05025)</t>
  </si>
  <si>
    <t>000 1 03 02230 01 0000 110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</si>
  <si>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 Доходы от уплаты акцизов на моторные масла для дизельных и (или) карбюраторных (инжекторных)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</si>
  <si>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</si>
  <si>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</si>
  <si>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</t>
  </si>
  <si>
    <t>за  год</t>
  </si>
  <si>
    <t>Акцизы по подакцизным товарам (продукции), производимым на территории Российской Федерации</t>
  </si>
  <si>
    <t>Налог на совокупный доход</t>
  </si>
  <si>
    <t>Доходы от сдачи в аренду имущества, составляющего казну сельских поселений (за исключением земельных участков) (111 05075)</t>
  </si>
  <si>
    <t xml:space="preserve">000 1 11 05000 00 0000 120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</si>
  <si>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09000 00 0000 120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</si>
  <si>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   ДОХОДЫ ОТ ОКАЗАНИЯ ПЛАТНЫХ УСЛУГ (РАБОТ) И КОМПЕНСАЦИИ  ЗАТРАТ ГОСУДАРСТВА</t>
  </si>
  <si>
    <t>доходы, поступающие в порядке возмещения расходов, понесенных в связи с эксплуатацией имущества сельских поселений (000 1 13 02065 10 0000 130)</t>
  </si>
  <si>
    <t>Прочие доходы от компенсации затрат государства (660 1 13 02995 10 0000 130)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</si>
  <si>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</si>
  <si>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БЕЗВОЗМЕЗДНЫЕ ПОСТУПЛЕНИЯ ОТ ДРУГИХ БЮДЖЕТОВ БЮДЖЕТНОЙ СИСТЕМЫ РОССИЙСКОЙ ФЕДЕРАЦИИ</t>
  </si>
  <si>
    <t>Прочие неналоговые доходы</t>
  </si>
  <si>
    <t>Первоначально утвержденные бюджетные назначения на 2019 год (решение от 27.12.2018 № 4)</t>
  </si>
  <si>
    <t>660 1 11 07000 00 0000 120 Платежи от государственных и муниципальных унитарных предприятий</t>
  </si>
  <si>
    <t xml:space="preserve">Прочие неналоговые доходы бюджетов сельских поселений </t>
  </si>
  <si>
    <t>Прочие безвозмездные поступления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</si>
  <si>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</si>
  <si>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</si>
  <si>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</si>
  <si>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</si>
  <si>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Показатели кассового исполнения за  9 месяцев   2018 год</t>
  </si>
  <si>
    <t>Показатели кассового исполнения на 01.10.2019</t>
  </si>
  <si>
    <t>Отклонение  показателей  исполнения бюджета за 9 месяцев 2019 год относительно  за 9 месяцев  2018 года</t>
  </si>
  <si>
    <t>Приложение 1 к пояснительной записке об исполнении бюджета за 9 месяцев 2019 года</t>
  </si>
  <si>
    <t>за 9 месяцев</t>
  </si>
  <si>
    <t>Исполнение бюджета на   01.10. 2019  год  (%)</t>
  </si>
  <si>
    <t xml:space="preserve">Отклонение  показателей  исполнения бюджета за 9 месяцев  2019 года относительно уточненных бюджетных назначений на  2019 год, тыс.руб. 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</si>
  <si>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</si>
  <si>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</si>
  <si>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Уточненые бюджетные назначения на 2019 год  (решение от 30.09.2019 № 01)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</si>
</sst>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%"/>
    <numFmt numFmtId="167" formatCode="_-* #,##0.0_р_._-;\-* #,##0.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5" fontId="3" fillId="0" borderId="0" xfId="0" applyNumberFormat="1" applyFont="1"/>
    <xf numFmtId="166" fontId="3" fillId="0" borderId="0" xfId="0" applyNumberFormat="1" applyFont="1"/>
    <xf numFmtId="166" fontId="3" fillId="0" borderId="0" xfId="1" applyNumberFormat="1" applyFont="1"/>
    <xf numFmtId="167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7" fontId="3" fillId="0" borderId="0" xfId="2" applyNumberFormat="1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6" fontId="3" fillId="0" borderId="0" xfId="1" applyNumberFormat="1" applyFont="1" applyBorder="1"/>
    <xf numFmtId="166" fontId="3" fillId="0" borderId="0" xfId="1" applyNumberFormat="1" applyFont="1" applyBorder="1" applyAlignment="1">
      <alignment horizontal="right"/>
    </xf>
    <xf numFmtId="166" fontId="3" fillId="0" borderId="2" xfId="0" applyNumberFormat="1" applyFont="1" applyBorder="1" applyAlignment="1">
      <alignment horizontal="center"/>
    </xf>
    <xf numFmtId="167" fontId="7" fillId="4" borderId="5" xfId="2" applyNumberFormat="1" applyFont="1" applyFill="1" applyBorder="1" applyAlignment="1" applyProtection="1">
      <alignment horizontal="center" vertical="center"/>
      <protection locked="0"/>
    </xf>
    <xf numFmtId="167" fontId="7" fillId="4" borderId="2" xfId="2" applyNumberFormat="1" applyFont="1" applyFill="1" applyBorder="1" applyAlignment="1" applyProtection="1">
      <alignment horizontal="center" vertical="center"/>
      <protection locked="0"/>
    </xf>
    <xf numFmtId="166" fontId="7" fillId="4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7" fontId="3" fillId="0" borderId="5" xfId="2" applyNumberFormat="1" applyFont="1" applyBorder="1"/>
    <xf numFmtId="165" fontId="2" fillId="5" borderId="2" xfId="2" applyNumberFormat="1" applyFont="1" applyFill="1" applyBorder="1" applyAlignment="1">
      <alignment horizontal="right" vertical="center"/>
    </xf>
    <xf numFmtId="166" fontId="2" fillId="5" borderId="2" xfId="1" applyNumberFormat="1" applyFont="1" applyFill="1" applyBorder="1" applyAlignment="1">
      <alignment horizontal="right" vertical="center"/>
    </xf>
    <xf numFmtId="165" fontId="2" fillId="5" borderId="2" xfId="0" applyNumberFormat="1" applyFont="1" applyFill="1" applyBorder="1" applyAlignment="1">
      <alignment horizontal="right" vertical="center"/>
    </xf>
    <xf numFmtId="166" fontId="3" fillId="5" borderId="3" xfId="1" applyNumberFormat="1" applyFont="1" applyFill="1" applyBorder="1" applyAlignment="1">
      <alignment horizontal="right" vertical="center"/>
    </xf>
    <xf numFmtId="166" fontId="3" fillId="6" borderId="3" xfId="1" applyNumberFormat="1" applyFont="1" applyFill="1" applyBorder="1" applyAlignment="1">
      <alignment horizontal="right" vertical="center"/>
    </xf>
    <xf numFmtId="166" fontId="3" fillId="6" borderId="2" xfId="1" applyNumberFormat="1" applyFont="1" applyFill="1" applyBorder="1" applyAlignment="1">
      <alignment horizontal="right" vertical="center"/>
    </xf>
    <xf numFmtId="0" fontId="7" fillId="4" borderId="1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horizontal="right" vertical="center"/>
    </xf>
    <xf numFmtId="166" fontId="4" fillId="3" borderId="4" xfId="0" applyNumberFormat="1" applyFont="1" applyFill="1" applyBorder="1" applyAlignment="1">
      <alignment horizontal="right" vertical="center"/>
    </xf>
    <xf numFmtId="166" fontId="4" fillId="3" borderId="4" xfId="1" applyNumberFormat="1" applyFont="1" applyFill="1" applyBorder="1" applyAlignment="1">
      <alignment horizontal="right" vertical="center"/>
    </xf>
    <xf numFmtId="165" fontId="4" fillId="3" borderId="4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164" fontId="8" fillId="0" borderId="4" xfId="0" applyNumberFormat="1" applyFont="1" applyBorder="1" applyAlignment="1">
      <alignment horizontal="right" vertical="center"/>
    </xf>
    <xf numFmtId="166" fontId="8" fillId="0" borderId="4" xfId="0" applyNumberFormat="1" applyFont="1" applyFill="1" applyBorder="1" applyAlignment="1">
      <alignment horizontal="right" vertical="center"/>
    </xf>
    <xf numFmtId="164" fontId="9" fillId="3" borderId="4" xfId="0" applyNumberFormat="1" applyFont="1" applyFill="1" applyBorder="1" applyAlignment="1">
      <alignment horizontal="right" vertical="center"/>
    </xf>
    <xf numFmtId="166" fontId="9" fillId="6" borderId="4" xfId="0" applyNumberFormat="1" applyFont="1" applyFill="1" applyBorder="1" applyAlignment="1">
      <alignment horizontal="right" vertical="center"/>
    </xf>
    <xf numFmtId="166" fontId="8" fillId="0" borderId="4" xfId="1" applyNumberFormat="1" applyFont="1" applyFill="1" applyBorder="1" applyAlignment="1">
      <alignment horizontal="right" vertical="center"/>
    </xf>
    <xf numFmtId="165" fontId="8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horizontal="right" vertical="center"/>
    </xf>
    <xf numFmtId="166" fontId="9" fillId="3" borderId="4" xfId="0" applyNumberFormat="1" applyFont="1" applyFill="1" applyBorder="1" applyAlignment="1">
      <alignment horizontal="right" vertical="center"/>
    </xf>
    <xf numFmtId="0" fontId="9" fillId="3" borderId="4" xfId="0" applyFont="1" applyFill="1" applyBorder="1" applyAlignment="1">
      <alignment vertical="center" wrapText="1"/>
    </xf>
    <xf numFmtId="166" fontId="9" fillId="3" borderId="4" xfId="1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vertical="center" wrapText="1"/>
    </xf>
    <xf numFmtId="165" fontId="10" fillId="2" borderId="4" xfId="0" applyNumberFormat="1" applyFont="1" applyFill="1" applyBorder="1" applyAlignment="1">
      <alignment horizontal="right" vertical="center"/>
    </xf>
    <xf numFmtId="166" fontId="10" fillId="2" borderId="4" xfId="0" applyNumberFormat="1" applyFont="1" applyFill="1" applyBorder="1" applyAlignment="1">
      <alignment horizontal="right" vertical="center"/>
    </xf>
    <xf numFmtId="166" fontId="3" fillId="0" borderId="4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164" fontId="9" fillId="7" borderId="4" xfId="0" applyNumberFormat="1" applyFont="1" applyFill="1" applyBorder="1" applyAlignment="1">
      <alignment horizontal="right" vertical="center"/>
    </xf>
    <xf numFmtId="166" fontId="9" fillId="7" borderId="4" xfId="0" applyNumberFormat="1" applyFont="1" applyFill="1" applyBorder="1" applyAlignment="1">
      <alignment horizontal="right" vertical="center"/>
    </xf>
    <xf numFmtId="0" fontId="6" fillId="6" borderId="6" xfId="0" applyFont="1" applyFill="1" applyBorder="1" applyAlignment="1">
      <alignment wrapText="1"/>
    </xf>
    <xf numFmtId="0" fontId="8" fillId="7" borderId="4" xfId="0" applyFont="1" applyFill="1" applyBorder="1" applyAlignment="1">
      <alignment vertical="center" wrapText="1"/>
    </xf>
    <xf numFmtId="164" fontId="8" fillId="7" borderId="4" xfId="0" applyNumberFormat="1" applyFont="1" applyFill="1" applyBorder="1" applyAlignment="1">
      <alignment horizontal="right" vertical="center"/>
    </xf>
    <xf numFmtId="166" fontId="8" fillId="7" borderId="4" xfId="0" applyNumberFormat="1" applyFont="1" applyFill="1" applyBorder="1" applyAlignment="1">
      <alignment horizontal="right" vertical="center"/>
    </xf>
    <xf numFmtId="166" fontId="8" fillId="7" borderId="4" xfId="1" applyNumberFormat="1" applyFont="1" applyFill="1" applyBorder="1" applyAlignment="1">
      <alignment horizontal="right" vertical="center"/>
    </xf>
    <xf numFmtId="165" fontId="8" fillId="7" borderId="4" xfId="0" applyNumberFormat="1" applyFont="1" applyFill="1" applyBorder="1" applyAlignment="1">
      <alignment horizontal="right" vertical="center"/>
    </xf>
    <xf numFmtId="166" fontId="8" fillId="6" borderId="4" xfId="0" applyNumberFormat="1" applyFont="1" applyFill="1" applyBorder="1" applyAlignment="1">
      <alignment horizontal="right" vertical="center"/>
    </xf>
    <xf numFmtId="166" fontId="8" fillId="6" borderId="4" xfId="1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right" vertical="center"/>
    </xf>
    <xf numFmtId="166" fontId="11" fillId="0" borderId="4" xfId="0" applyNumberFormat="1" applyFont="1" applyFill="1" applyBorder="1" applyAlignment="1">
      <alignment horizontal="right" vertical="center"/>
    </xf>
    <xf numFmtId="166" fontId="11" fillId="0" borderId="4" xfId="1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166" fontId="10" fillId="6" borderId="4" xfId="0" applyNumberFormat="1" applyFont="1" applyFill="1" applyBorder="1" applyAlignment="1">
      <alignment horizontal="right" vertical="center"/>
    </xf>
    <xf numFmtId="0" fontId="8" fillId="6" borderId="4" xfId="0" applyFont="1" applyFill="1" applyBorder="1" applyAlignment="1">
      <alignment vertical="center" wrapText="1"/>
    </xf>
    <xf numFmtId="164" fontId="8" fillId="6" borderId="4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/>
    </xf>
    <xf numFmtId="166" fontId="5" fillId="0" borderId="4" xfId="0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166" fontId="5" fillId="0" borderId="4" xfId="1" applyNumberFormat="1" applyFont="1" applyFill="1" applyBorder="1" applyAlignment="1">
      <alignment horizontal="right" vertical="center"/>
    </xf>
    <xf numFmtId="165" fontId="5" fillId="0" borderId="4" xfId="0" applyNumberFormat="1" applyFont="1" applyFill="1" applyBorder="1" applyAlignment="1">
      <alignment horizontal="right" vertical="center"/>
    </xf>
    <xf numFmtId="164" fontId="11" fillId="6" borderId="4" xfId="0" applyNumberFormat="1" applyFont="1" applyFill="1" applyBorder="1" applyAlignment="1">
      <alignment horizontal="right" vertical="center"/>
    </xf>
    <xf numFmtId="166" fontId="11" fillId="6" borderId="4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vertical="center" wrapText="1"/>
    </xf>
    <xf numFmtId="0" fontId="5" fillId="6" borderId="4" xfId="0" applyFont="1" applyFill="1" applyBorder="1" applyAlignment="1">
      <alignment wrapText="1"/>
    </xf>
    <xf numFmtId="164" fontId="3" fillId="6" borderId="4" xfId="0" applyNumberFormat="1" applyFont="1" applyFill="1" applyBorder="1" applyAlignment="1">
      <alignment horizontal="right" vertical="center"/>
    </xf>
    <xf numFmtId="0" fontId="6" fillId="6" borderId="4" xfId="0" applyFont="1" applyFill="1" applyBorder="1" applyAlignment="1">
      <alignment wrapText="1"/>
    </xf>
    <xf numFmtId="0" fontId="8" fillId="6" borderId="4" xfId="0" applyFont="1" applyFill="1" applyBorder="1" applyAlignment="1">
      <alignment wrapText="1"/>
    </xf>
    <xf numFmtId="0" fontId="5" fillId="6" borderId="4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wrapText="1"/>
    </xf>
    <xf numFmtId="0" fontId="9" fillId="6" borderId="4" xfId="0" applyFont="1" applyFill="1" applyBorder="1" applyAlignment="1">
      <alignment vertical="center" wrapText="1"/>
    </xf>
    <xf numFmtId="164" fontId="10" fillId="6" borderId="4" xfId="0" applyNumberFormat="1" applyFont="1" applyFill="1" applyBorder="1" applyAlignment="1">
      <alignment horizontal="right" vertical="center"/>
    </xf>
    <xf numFmtId="165" fontId="10" fillId="6" borderId="4" xfId="0" applyNumberFormat="1" applyFont="1" applyFill="1" applyBorder="1" applyAlignment="1">
      <alignment horizontal="right" vertical="center"/>
    </xf>
    <xf numFmtId="164" fontId="2" fillId="6" borderId="4" xfId="0" applyNumberFormat="1" applyFont="1" applyFill="1" applyBorder="1" applyAlignment="1">
      <alignment horizontal="right" vertical="center"/>
    </xf>
    <xf numFmtId="0" fontId="11" fillId="6" borderId="4" xfId="0" applyFont="1" applyFill="1" applyBorder="1" applyAlignment="1">
      <alignment wrapText="1"/>
    </xf>
    <xf numFmtId="164" fontId="3" fillId="6" borderId="4" xfId="0" applyNumberFormat="1" applyFont="1" applyFill="1" applyBorder="1" applyAlignment="1">
      <alignment vertical="center" wrapText="1"/>
    </xf>
    <xf numFmtId="164" fontId="9" fillId="6" borderId="4" xfId="0" applyNumberFormat="1" applyFont="1" applyFill="1" applyBorder="1" applyAlignment="1">
      <alignment horizontal="right" vertical="center"/>
    </xf>
    <xf numFmtId="164" fontId="9" fillId="8" borderId="4" xfId="0" applyNumberFormat="1" applyFont="1" applyFill="1" applyBorder="1" applyAlignment="1">
      <alignment horizontal="right" vertical="center"/>
    </xf>
    <xf numFmtId="166" fontId="9" fillId="8" borderId="4" xfId="0" applyNumberFormat="1" applyFont="1" applyFill="1" applyBorder="1" applyAlignment="1">
      <alignment horizontal="right" vertical="center"/>
    </xf>
    <xf numFmtId="166" fontId="9" fillId="8" borderId="4" xfId="1" applyNumberFormat="1" applyFont="1" applyFill="1" applyBorder="1" applyAlignment="1">
      <alignment horizontal="right" vertical="center"/>
    </xf>
    <xf numFmtId="165" fontId="10" fillId="8" borderId="4" xfId="0" applyNumberFormat="1" applyFont="1" applyFill="1" applyBorder="1" applyAlignment="1">
      <alignment horizontal="right" vertical="center"/>
    </xf>
    <xf numFmtId="166" fontId="10" fillId="8" borderId="4" xfId="1" applyNumberFormat="1" applyFont="1" applyFill="1" applyBorder="1" applyAlignment="1">
      <alignment horizontal="right" vertical="center"/>
    </xf>
    <xf numFmtId="0" fontId="9" fillId="8" borderId="4" xfId="0" applyFont="1" applyFill="1" applyBorder="1" applyAlignment="1">
      <alignment vertical="center"/>
    </xf>
    <xf numFmtId="164" fontId="9" fillId="8" borderId="4" xfId="2" applyNumberFormat="1" applyFont="1" applyFill="1" applyBorder="1" applyAlignment="1">
      <alignment horizontal="right" vertical="center"/>
    </xf>
    <xf numFmtId="166" fontId="8" fillId="8" borderId="4" xfId="1" applyNumberFormat="1" applyFont="1" applyFill="1" applyBorder="1" applyAlignment="1">
      <alignment horizontal="right" vertical="center"/>
    </xf>
    <xf numFmtId="165" fontId="9" fillId="8" borderId="4" xfId="0" applyNumberFormat="1" applyFont="1" applyFill="1" applyBorder="1" applyAlignment="1">
      <alignment horizontal="right" vertical="center"/>
    </xf>
    <xf numFmtId="0" fontId="9" fillId="9" borderId="4" xfId="0" applyFont="1" applyFill="1" applyBorder="1" applyAlignment="1">
      <alignment vertical="center" wrapText="1"/>
    </xf>
    <xf numFmtId="164" fontId="9" fillId="9" borderId="4" xfId="0" applyNumberFormat="1" applyFont="1" applyFill="1" applyBorder="1" applyAlignment="1">
      <alignment horizontal="right" vertical="center"/>
    </xf>
    <xf numFmtId="164" fontId="9" fillId="9" borderId="4" xfId="2" applyNumberFormat="1" applyFont="1" applyFill="1" applyBorder="1" applyAlignment="1">
      <alignment horizontal="right" vertical="center"/>
    </xf>
    <xf numFmtId="166" fontId="9" fillId="9" borderId="4" xfId="0" applyNumberFormat="1" applyFont="1" applyFill="1" applyBorder="1" applyAlignment="1">
      <alignment horizontal="right" vertical="center"/>
    </xf>
    <xf numFmtId="166" fontId="9" fillId="9" borderId="4" xfId="1" applyNumberFormat="1" applyFont="1" applyFill="1" applyBorder="1" applyAlignment="1">
      <alignment horizontal="right" vertical="center"/>
    </xf>
    <xf numFmtId="165" fontId="9" fillId="9" borderId="4" xfId="0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/>
    </xf>
    <xf numFmtId="166" fontId="4" fillId="0" borderId="4" xfId="1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horizontal="right" vertical="center"/>
    </xf>
    <xf numFmtId="166" fontId="10" fillId="6" borderId="4" xfId="1" applyNumberFormat="1" applyFont="1" applyFill="1" applyBorder="1" applyAlignment="1">
      <alignment horizontal="right" vertical="center"/>
    </xf>
    <xf numFmtId="166" fontId="4" fillId="9" borderId="4" xfId="0" applyNumberFormat="1" applyFont="1" applyFill="1" applyBorder="1" applyAlignment="1">
      <alignment horizontal="right" vertical="center"/>
    </xf>
    <xf numFmtId="166" fontId="4" fillId="8" borderId="4" xfId="0" applyNumberFormat="1" applyFont="1" applyFill="1" applyBorder="1" applyAlignment="1">
      <alignment horizontal="right" vertical="center"/>
    </xf>
    <xf numFmtId="164" fontId="4" fillId="6" borderId="4" xfId="0" applyNumberFormat="1" applyFont="1" applyFill="1" applyBorder="1" applyAlignment="1">
      <alignment horizontal="right" vertical="center"/>
    </xf>
    <xf numFmtId="0" fontId="2" fillId="6" borderId="6" xfId="0" applyFont="1" applyFill="1" applyBorder="1" applyAlignment="1">
      <alignment wrapText="1"/>
    </xf>
    <xf numFmtId="0" fontId="3" fillId="6" borderId="6" xfId="0" applyFont="1" applyFill="1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vertical="center" wrapText="1"/>
    </xf>
    <xf numFmtId="166" fontId="3" fillId="0" borderId="4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S46"/>
  <sheetViews>
    <sheetView tabSelected="1" workbookViewId="0">
      <pane xSplit="1" ySplit="5" topLeftCell="B33" activePane="bottomRight" state="frozen"/>
      <selection pane="topRight" activeCell="D1" sqref="D1"/>
      <selection pane="bottomLeft" activeCell="A10" sqref="A10"/>
      <selection pane="bottomRight" activeCell="Q41" sqref="Q41"/>
    </sheetView>
  </sheetViews>
  <sheetFormatPr defaultRowHeight="12.75"/>
  <cols>
    <col min="1" max="1" width="52.140625" style="1" customWidth="1"/>
    <col min="2" max="3" width="12.7109375" style="7" customWidth="1"/>
    <col min="4" max="5" width="12.7109375" style="4" customWidth="1"/>
    <col min="6" max="6" width="13.7109375" style="4" customWidth="1"/>
    <col min="7" max="7" width="12.7109375" style="5" customWidth="1"/>
    <col min="8" max="8" width="19.140625" style="5" customWidth="1"/>
    <col min="9" max="9" width="12.42578125" style="5" customWidth="1"/>
    <col min="10" max="10" width="12" style="5" customWidth="1"/>
    <col min="11" max="11" width="12.28515625" style="4" customWidth="1"/>
    <col min="12" max="12" width="12.28515625" style="6" customWidth="1"/>
    <col min="13" max="16384" width="9.140625" style="1"/>
  </cols>
  <sheetData>
    <row r="1" spans="1:12" ht="21.75" customHeight="1">
      <c r="A1" s="121" t="s">
        <v>51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14.25" customHeight="1">
      <c r="A2" s="127" t="s">
        <v>13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</row>
    <row r="3" spans="1:12" ht="12.75" customHeight="1">
      <c r="A3" s="11"/>
      <c r="B3" s="12"/>
      <c r="C3" s="12"/>
      <c r="D3" s="13"/>
      <c r="E3" s="13"/>
      <c r="F3" s="128"/>
      <c r="G3" s="128"/>
      <c r="H3" s="128"/>
      <c r="I3" s="128"/>
      <c r="J3" s="128"/>
      <c r="K3" s="15"/>
      <c r="L3" s="17" t="s">
        <v>17</v>
      </c>
    </row>
    <row r="4" spans="1:12" ht="102.75" customHeight="1">
      <c r="A4" s="126" t="s">
        <v>14</v>
      </c>
      <c r="B4" s="125" t="s">
        <v>48</v>
      </c>
      <c r="C4" s="125" t="s">
        <v>40</v>
      </c>
      <c r="D4" s="125" t="s">
        <v>57</v>
      </c>
      <c r="E4" s="125" t="s">
        <v>21</v>
      </c>
      <c r="F4" s="125" t="s">
        <v>49</v>
      </c>
      <c r="G4" s="129" t="s">
        <v>15</v>
      </c>
      <c r="H4" s="131" t="s">
        <v>54</v>
      </c>
      <c r="I4" s="132" t="s">
        <v>53</v>
      </c>
      <c r="J4" s="133"/>
      <c r="K4" s="124" t="s">
        <v>50</v>
      </c>
      <c r="L4" s="124"/>
    </row>
    <row r="5" spans="1:12" ht="109.5" customHeight="1">
      <c r="A5" s="126"/>
      <c r="B5" s="125"/>
      <c r="C5" s="125"/>
      <c r="D5" s="125"/>
      <c r="E5" s="125"/>
      <c r="F5" s="125"/>
      <c r="G5" s="130"/>
      <c r="H5" s="131"/>
      <c r="I5" s="54" t="s">
        <v>28</v>
      </c>
      <c r="J5" s="38" t="s">
        <v>52</v>
      </c>
      <c r="K5" s="31" t="s">
        <v>4</v>
      </c>
      <c r="L5" s="37" t="s">
        <v>16</v>
      </c>
    </row>
    <row r="6" spans="1:12" s="8" customFormat="1" ht="20.25" customHeight="1">
      <c r="A6" s="32" t="s">
        <v>5</v>
      </c>
      <c r="B6" s="33">
        <f>B7+B8+B13+B16+B17+B18</f>
        <v>1216.1999999999998</v>
      </c>
      <c r="C6" s="33">
        <f t="shared" ref="C6:F6" si="0">C7+C8+C13+C16+C17+C18</f>
        <v>1988.7</v>
      </c>
      <c r="D6" s="33">
        <f t="shared" si="0"/>
        <v>1988.7</v>
      </c>
      <c r="E6" s="33">
        <f t="shared" si="0"/>
        <v>1279.0999999999999</v>
      </c>
      <c r="F6" s="33">
        <f t="shared" si="0"/>
        <v>1387</v>
      </c>
      <c r="G6" s="34">
        <f>SUM(G7:G18)</f>
        <v>5.6638202416633678E-2</v>
      </c>
      <c r="H6" s="33">
        <f t="shared" ref="H6:H43" si="1">F6-D6</f>
        <v>-601.70000000000005</v>
      </c>
      <c r="I6" s="34">
        <f>F6/D6</f>
        <v>0.69744053904560765</v>
      </c>
      <c r="J6" s="34">
        <f>F6/E6</f>
        <v>1.0843561879446486</v>
      </c>
      <c r="K6" s="36">
        <f>F6-B6</f>
        <v>170.80000000000018</v>
      </c>
      <c r="L6" s="35">
        <f>F6/B6-100%</f>
        <v>0.14043742805459636</v>
      </c>
    </row>
    <row r="7" spans="1:12" ht="15.75">
      <c r="A7" s="39" t="s">
        <v>0</v>
      </c>
      <c r="B7" s="40">
        <v>616.5</v>
      </c>
      <c r="C7" s="55">
        <v>835.7</v>
      </c>
      <c r="D7" s="55">
        <v>835.7</v>
      </c>
      <c r="E7" s="40">
        <v>594.29999999999995</v>
      </c>
      <c r="F7" s="40">
        <v>594.4</v>
      </c>
      <c r="G7" s="41">
        <f>F7/$F$43</f>
        <v>2.24094704895474E-2</v>
      </c>
      <c r="H7" s="96">
        <f>F7-D7</f>
        <v>-241.30000000000007</v>
      </c>
      <c r="I7" s="43">
        <f>F7/D7</f>
        <v>0.71126002153882961</v>
      </c>
      <c r="J7" s="44">
        <f>F7/E7</f>
        <v>1.0001682651859332</v>
      </c>
      <c r="K7" s="45">
        <f t="shared" ref="K7:K43" si="2">F7-B7</f>
        <v>-22.100000000000023</v>
      </c>
      <c r="L7" s="44">
        <f t="shared" ref="L7:L25" si="3">F7/B7-100%</f>
        <v>-3.5847526358475323E-2</v>
      </c>
    </row>
    <row r="8" spans="1:12" ht="47.25">
      <c r="A8" s="60" t="s">
        <v>29</v>
      </c>
      <c r="B8" s="61">
        <f>B9+B10+B11+B12</f>
        <v>304</v>
      </c>
      <c r="C8" s="61">
        <f t="shared" ref="C8:F8" si="4">C9+C10+C11+C12</f>
        <v>448.59999999999997</v>
      </c>
      <c r="D8" s="61">
        <f t="shared" si="4"/>
        <v>448.59999999999997</v>
      </c>
      <c r="E8" s="61">
        <f t="shared" si="4"/>
        <v>336.29999999999995</v>
      </c>
      <c r="F8" s="61">
        <f t="shared" si="4"/>
        <v>371.8</v>
      </c>
      <c r="G8" s="62"/>
      <c r="H8" s="57">
        <f t="shared" si="1"/>
        <v>-76.799999999999955</v>
      </c>
      <c r="I8" s="58">
        <f>F8/D8</f>
        <v>0.82880071333036121</v>
      </c>
      <c r="J8" s="63">
        <f>F8/E8</f>
        <v>1.105560511448112</v>
      </c>
      <c r="K8" s="64">
        <f t="shared" ref="K8" si="5">F8-B8</f>
        <v>67.800000000000011</v>
      </c>
      <c r="L8" s="63">
        <f t="shared" ref="L8" si="6">F8/B8-100%</f>
        <v>0.22302631578947363</v>
      </c>
    </row>
    <row r="9" spans="1:12" ht="63.75">
      <c r="A9" s="56" t="s">
        <v>23</v>
      </c>
      <c r="B9" s="81">
        <v>132.4</v>
      </c>
      <c r="C9" s="83">
        <v>169.7</v>
      </c>
      <c r="D9" s="83">
        <v>169.7</v>
      </c>
      <c r="E9" s="81">
        <v>127.2</v>
      </c>
      <c r="F9" s="81">
        <v>168.3</v>
      </c>
      <c r="G9" s="68">
        <f t="shared" ref="G9:G18" si="7">F9/$F$43</f>
        <v>6.3450771927840302E-3</v>
      </c>
      <c r="H9" s="96">
        <f t="shared" ref="H9:H12" si="8">F9-D9</f>
        <v>-1.3999999999999773</v>
      </c>
      <c r="I9" s="43">
        <f t="shared" ref="I9:I12" si="9">F9/D9</f>
        <v>0.99175014731879796</v>
      </c>
      <c r="J9" s="69">
        <f t="shared" ref="J9:J12" si="10">F9/E9</f>
        <v>1.3231132075471699</v>
      </c>
      <c r="K9" s="70">
        <f t="shared" ref="K9:K12" si="11">F9-B9</f>
        <v>35.900000000000006</v>
      </c>
      <c r="L9" s="69">
        <f>F9/B9-100%</f>
        <v>0.27114803625377637</v>
      </c>
    </row>
    <row r="10" spans="1:12" ht="89.25">
      <c r="A10" s="56" t="s">
        <v>24</v>
      </c>
      <c r="B10" s="82">
        <v>1.2</v>
      </c>
      <c r="C10" s="83">
        <v>1.2</v>
      </c>
      <c r="D10" s="83">
        <v>1.2</v>
      </c>
      <c r="E10" s="82">
        <v>0.9</v>
      </c>
      <c r="F10" s="82">
        <v>1.3</v>
      </c>
      <c r="G10" s="75">
        <f t="shared" si="7"/>
        <v>4.9011291447529646E-5</v>
      </c>
      <c r="H10" s="118">
        <f t="shared" si="8"/>
        <v>0.10000000000000009</v>
      </c>
      <c r="I10" s="76">
        <f t="shared" si="9"/>
        <v>1.0833333333333335</v>
      </c>
      <c r="J10" s="77">
        <f t="shared" si="10"/>
        <v>1.4444444444444444</v>
      </c>
      <c r="K10" s="78">
        <f t="shared" si="11"/>
        <v>0.10000000000000009</v>
      </c>
      <c r="L10" s="77">
        <f t="shared" ref="L10:L12" si="12">F10/B10-100%</f>
        <v>8.3333333333333481E-2</v>
      </c>
    </row>
    <row r="11" spans="1:12" ht="76.5">
      <c r="A11" s="56" t="s">
        <v>25</v>
      </c>
      <c r="B11" s="82">
        <v>200.1</v>
      </c>
      <c r="C11" s="83">
        <v>310.5</v>
      </c>
      <c r="D11" s="83">
        <v>310.5</v>
      </c>
      <c r="E11" s="82">
        <v>232.8</v>
      </c>
      <c r="F11" s="82">
        <v>230.7</v>
      </c>
      <c r="G11" s="75">
        <f t="shared" si="7"/>
        <v>8.6976191822654529E-3</v>
      </c>
      <c r="H11" s="118">
        <f t="shared" si="8"/>
        <v>-79.800000000000011</v>
      </c>
      <c r="I11" s="76">
        <f t="shared" si="9"/>
        <v>0.74299516908212559</v>
      </c>
      <c r="J11" s="77">
        <f t="shared" si="10"/>
        <v>0.99097938144329889</v>
      </c>
      <c r="K11" s="78">
        <f t="shared" si="11"/>
        <v>30.599999999999994</v>
      </c>
      <c r="L11" s="77">
        <f t="shared" si="12"/>
        <v>0.15292353823088445</v>
      </c>
    </row>
    <row r="12" spans="1:12" ht="63.75">
      <c r="A12" s="56" t="s">
        <v>26</v>
      </c>
      <c r="B12" s="82">
        <v>-29.7</v>
      </c>
      <c r="C12" s="83">
        <v>-32.799999999999997</v>
      </c>
      <c r="D12" s="83">
        <v>-32.799999999999997</v>
      </c>
      <c r="E12" s="82">
        <v>-24.6</v>
      </c>
      <c r="F12" s="82">
        <v>-28.5</v>
      </c>
      <c r="G12" s="75">
        <f t="shared" si="7"/>
        <v>-1.0744783125035346E-3</v>
      </c>
      <c r="H12" s="118">
        <f t="shared" si="8"/>
        <v>4.2999999999999972</v>
      </c>
      <c r="I12" s="76">
        <f t="shared" si="9"/>
        <v>0.86890243902439035</v>
      </c>
      <c r="J12" s="77">
        <f t="shared" si="10"/>
        <v>1.1585365853658536</v>
      </c>
      <c r="K12" s="78">
        <f t="shared" si="11"/>
        <v>1.1999999999999993</v>
      </c>
      <c r="L12" s="77">
        <f t="shared" si="12"/>
        <v>-4.0404040404040331E-2</v>
      </c>
    </row>
    <row r="13" spans="1:12" ht="15.75">
      <c r="A13" s="94" t="s">
        <v>30</v>
      </c>
      <c r="B13" s="73">
        <f t="shared" ref="B13:E13" si="13">B14+B15</f>
        <v>33.799999999999997</v>
      </c>
      <c r="C13" s="73">
        <f t="shared" si="13"/>
        <v>47</v>
      </c>
      <c r="D13" s="73">
        <f t="shared" si="13"/>
        <v>47</v>
      </c>
      <c r="E13" s="73">
        <f t="shared" si="13"/>
        <v>44.6</v>
      </c>
      <c r="F13" s="81">
        <f>F14+F15</f>
        <v>115.30000000000001</v>
      </c>
      <c r="G13" s="68">
        <f t="shared" si="7"/>
        <v>4.3469245414616683E-3</v>
      </c>
      <c r="H13" s="96">
        <f t="shared" ref="H13" si="14">F13-D13</f>
        <v>68.300000000000011</v>
      </c>
      <c r="I13" s="43">
        <f t="shared" ref="I13" si="15">F13/D13</f>
        <v>2.4531914893617022</v>
      </c>
      <c r="J13" s="69">
        <f t="shared" ref="J13" si="16">F13/E13</f>
        <v>2.5852017937219731</v>
      </c>
      <c r="K13" s="70">
        <f t="shared" ref="K13" si="17">F13-B13</f>
        <v>81.500000000000014</v>
      </c>
      <c r="L13" s="69">
        <f t="shared" ref="L13" si="18">F13/B13-100%</f>
        <v>2.4112426035502965</v>
      </c>
    </row>
    <row r="14" spans="1:12" ht="31.5">
      <c r="A14" s="94" t="s">
        <v>45</v>
      </c>
      <c r="B14" s="73">
        <v>11.7</v>
      </c>
      <c r="C14" s="95">
        <v>24</v>
      </c>
      <c r="D14" s="95">
        <v>24</v>
      </c>
      <c r="E14" s="81">
        <v>21.6</v>
      </c>
      <c r="F14" s="81">
        <v>77.400000000000006</v>
      </c>
      <c r="G14" s="68">
        <f t="shared" ref="G14:G15" si="19">F14/$F$43</f>
        <v>2.9180568907990726E-3</v>
      </c>
      <c r="H14" s="96">
        <f t="shared" ref="H14:H15" si="20">F14-D14</f>
        <v>53.400000000000006</v>
      </c>
      <c r="I14" s="43">
        <f t="shared" ref="I14:I15" si="21">F14/D14</f>
        <v>3.2250000000000001</v>
      </c>
      <c r="J14" s="69">
        <f t="shared" ref="J14:J15" si="22">F14/E14</f>
        <v>3.5833333333333335</v>
      </c>
      <c r="K14" s="70">
        <f t="shared" ref="K14:K15" si="23">F14-B14</f>
        <v>65.7</v>
      </c>
      <c r="L14" s="69">
        <f t="shared" ref="L14:L15" si="24">F14/B14-100%</f>
        <v>5.6153846153846159</v>
      </c>
    </row>
    <row r="15" spans="1:12" ht="15.75">
      <c r="A15" s="94" t="s">
        <v>46</v>
      </c>
      <c r="B15" s="73">
        <v>22.1</v>
      </c>
      <c r="C15" s="95">
        <v>23</v>
      </c>
      <c r="D15" s="95">
        <v>23</v>
      </c>
      <c r="E15" s="81">
        <v>23</v>
      </c>
      <c r="F15" s="81">
        <v>37.9</v>
      </c>
      <c r="G15" s="68">
        <f t="shared" si="19"/>
        <v>1.4288676506625949E-3</v>
      </c>
      <c r="H15" s="96">
        <f t="shared" si="20"/>
        <v>14.899999999999999</v>
      </c>
      <c r="I15" s="43">
        <f t="shared" si="21"/>
        <v>1.6478260869565218</v>
      </c>
      <c r="J15" s="69">
        <f t="shared" si="22"/>
        <v>1.6478260869565218</v>
      </c>
      <c r="K15" s="70">
        <f t="shared" si="23"/>
        <v>15.799999999999997</v>
      </c>
      <c r="L15" s="69">
        <f t="shared" si="24"/>
        <v>0.71493212669683248</v>
      </c>
    </row>
    <row r="16" spans="1:12" ht="15.75">
      <c r="A16" s="39" t="s">
        <v>12</v>
      </c>
      <c r="B16" s="40">
        <v>3.9</v>
      </c>
      <c r="C16" s="40">
        <v>33.200000000000003</v>
      </c>
      <c r="D16" s="40">
        <v>33.200000000000003</v>
      </c>
      <c r="E16" s="40">
        <v>15</v>
      </c>
      <c r="F16" s="40">
        <v>16.7</v>
      </c>
      <c r="G16" s="41">
        <f t="shared" si="7"/>
        <v>6.2960659013364996E-4</v>
      </c>
      <c r="H16" s="96">
        <f t="shared" si="1"/>
        <v>-16.500000000000004</v>
      </c>
      <c r="I16" s="43">
        <f>F16/D16</f>
        <v>0.50301204819277101</v>
      </c>
      <c r="J16" s="44">
        <f t="shared" ref="J16:J18" si="25">F16/E16</f>
        <v>1.1133333333333333</v>
      </c>
      <c r="K16" s="45">
        <f t="shared" si="2"/>
        <v>12.799999999999999</v>
      </c>
      <c r="L16" s="44">
        <f t="shared" si="3"/>
        <v>3.2820512820512819</v>
      </c>
    </row>
    <row r="17" spans="1:19" s="3" customFormat="1" ht="15.75">
      <c r="A17" s="46" t="s">
        <v>1</v>
      </c>
      <c r="B17" s="47">
        <v>249.2</v>
      </c>
      <c r="C17" s="47">
        <v>601.79999999999995</v>
      </c>
      <c r="D17" s="47">
        <v>601.79999999999995</v>
      </c>
      <c r="E17" s="47">
        <v>279.89999999999998</v>
      </c>
      <c r="F17" s="47">
        <v>279.8</v>
      </c>
      <c r="G17" s="41">
        <f t="shared" si="7"/>
        <v>1.0548737959245227E-2</v>
      </c>
      <c r="H17" s="96">
        <f t="shared" si="1"/>
        <v>-321.99999999999994</v>
      </c>
      <c r="I17" s="43">
        <f t="shared" ref="I17:I43" si="26">F17/D17</f>
        <v>0.4649385177799934</v>
      </c>
      <c r="J17" s="44">
        <f>F17/E17</f>
        <v>0.99964272954626665</v>
      </c>
      <c r="K17" s="45">
        <f t="shared" si="2"/>
        <v>30.600000000000023</v>
      </c>
      <c r="L17" s="44">
        <f t="shared" si="3"/>
        <v>0.122792937399679</v>
      </c>
      <c r="N17" s="123"/>
      <c r="O17" s="123"/>
      <c r="P17" s="123"/>
    </row>
    <row r="18" spans="1:19" ht="15.75">
      <c r="A18" s="46" t="s">
        <v>7</v>
      </c>
      <c r="B18" s="47">
        <v>8.8000000000000007</v>
      </c>
      <c r="C18" s="47">
        <v>22.4</v>
      </c>
      <c r="D18" s="47">
        <v>22.4</v>
      </c>
      <c r="E18" s="47">
        <v>9</v>
      </c>
      <c r="F18" s="47">
        <v>9</v>
      </c>
      <c r="G18" s="41">
        <f t="shared" si="7"/>
        <v>3.3930894079058983E-4</v>
      </c>
      <c r="H18" s="96">
        <f t="shared" si="1"/>
        <v>-13.399999999999999</v>
      </c>
      <c r="I18" s="43">
        <f t="shared" si="26"/>
        <v>0.4017857142857143</v>
      </c>
      <c r="J18" s="44">
        <f t="shared" si="25"/>
        <v>1</v>
      </c>
      <c r="K18" s="45">
        <f t="shared" si="2"/>
        <v>0.19999999999999929</v>
      </c>
      <c r="L18" s="44">
        <f t="shared" si="3"/>
        <v>2.2727272727272707E-2</v>
      </c>
    </row>
    <row r="19" spans="1:19" s="9" customFormat="1" ht="15.75">
      <c r="A19" s="49" t="s">
        <v>6</v>
      </c>
      <c r="B19" s="42">
        <f>B20+B26+B31+B29</f>
        <v>958.8</v>
      </c>
      <c r="C19" s="42">
        <f t="shared" ref="C19:F19" si="27">C20+C26+C31+C29</f>
        <v>1281.3000000000002</v>
      </c>
      <c r="D19" s="42">
        <f t="shared" si="27"/>
        <v>1518.9</v>
      </c>
      <c r="E19" s="42">
        <f t="shared" si="27"/>
        <v>1136.1999999999998</v>
      </c>
      <c r="F19" s="42">
        <f t="shared" si="27"/>
        <v>2013.3</v>
      </c>
      <c r="G19" s="48">
        <f>SUM(G22:G28)</f>
        <v>8.9321193613451713E-2</v>
      </c>
      <c r="H19" s="42">
        <f>H20+H26+H31+H29</f>
        <v>494.40000000000003</v>
      </c>
      <c r="I19" s="48">
        <f t="shared" si="26"/>
        <v>1.32549871617618</v>
      </c>
      <c r="J19" s="50">
        <f>F19/E19</f>
        <v>1.7719591621193453</v>
      </c>
      <c r="K19" s="42">
        <f>K20+K26+K31+K29</f>
        <v>1054.5</v>
      </c>
      <c r="L19" s="50">
        <f t="shared" si="3"/>
        <v>1.0998122653316647</v>
      </c>
    </row>
    <row r="20" spans="1:19" s="9" customFormat="1" ht="47.25">
      <c r="A20" s="90" t="s">
        <v>47</v>
      </c>
      <c r="B20" s="91">
        <f>B21+B25+B24</f>
        <v>719.99999999999989</v>
      </c>
      <c r="C20" s="91">
        <f t="shared" ref="C20:E20" si="28">C21+C25+C24</f>
        <v>1079.4000000000001</v>
      </c>
      <c r="D20" s="91">
        <f t="shared" si="28"/>
        <v>1330.3</v>
      </c>
      <c r="E20" s="91">
        <f t="shared" si="28"/>
        <v>1061.1999999999998</v>
      </c>
      <c r="F20" s="91">
        <f>F21+F25+F24</f>
        <v>1656.8</v>
      </c>
      <c r="G20" s="71">
        <f>SUM(G23:G32)</f>
        <v>8.4578408641067693E-2</v>
      </c>
      <c r="H20" s="91">
        <f t="shared" si="1"/>
        <v>326.5</v>
      </c>
      <c r="I20" s="71">
        <f t="shared" si="26"/>
        <v>1.2454333608960384</v>
      </c>
      <c r="J20" s="115">
        <f>F20/E20</f>
        <v>1.5612514134941577</v>
      </c>
      <c r="K20" s="92">
        <f t="shared" si="2"/>
        <v>936.80000000000007</v>
      </c>
      <c r="L20" s="115">
        <f t="shared" si="3"/>
        <v>1.3011111111111116</v>
      </c>
    </row>
    <row r="21" spans="1:19" s="9" customFormat="1" ht="126">
      <c r="A21" s="72" t="s">
        <v>32</v>
      </c>
      <c r="B21" s="73">
        <f>B22+B23</f>
        <v>608.19999999999993</v>
      </c>
      <c r="C21" s="73">
        <f t="shared" ref="C21:E21" si="29">C22+C23</f>
        <v>678.6</v>
      </c>
      <c r="D21" s="73">
        <f t="shared" si="29"/>
        <v>699.5</v>
      </c>
      <c r="E21" s="73">
        <f t="shared" si="29"/>
        <v>543.79999999999995</v>
      </c>
      <c r="F21" s="73">
        <f>F22+F23</f>
        <v>833.4</v>
      </c>
      <c r="G21" s="65">
        <f>SUM(G24:G33)</f>
        <v>0.18611849422232279</v>
      </c>
      <c r="H21" s="73">
        <f t="shared" ref="H21" si="30">F21-D21</f>
        <v>133.89999999999998</v>
      </c>
      <c r="I21" s="65">
        <f t="shared" ref="I21" si="31">F21/D21</f>
        <v>1.1914224446032879</v>
      </c>
      <c r="J21" s="66">
        <f>F21/E21</f>
        <v>1.5325487311511585</v>
      </c>
      <c r="K21" s="67">
        <f t="shared" ref="K21" si="32">F21-B21</f>
        <v>225.20000000000005</v>
      </c>
      <c r="L21" s="66">
        <f t="shared" ref="L21" si="33">F21/B21-100%</f>
        <v>0.37027293653403492</v>
      </c>
    </row>
    <row r="22" spans="1:19" s="3" customFormat="1" ht="63.75">
      <c r="A22" s="56" t="s">
        <v>22</v>
      </c>
      <c r="B22" s="74">
        <v>77.900000000000006</v>
      </c>
      <c r="C22" s="74">
        <v>107.4</v>
      </c>
      <c r="D22" s="74">
        <v>128.30000000000001</v>
      </c>
      <c r="E22" s="74">
        <v>115.4</v>
      </c>
      <c r="F22" s="74">
        <v>126.4</v>
      </c>
      <c r="G22" s="75">
        <f t="shared" ref="G22:G25" si="34">F22/$F$43</f>
        <v>4.7654055684367286E-3</v>
      </c>
      <c r="H22" s="118">
        <f t="shared" si="1"/>
        <v>-1.9000000000000057</v>
      </c>
      <c r="I22" s="76">
        <f t="shared" si="26"/>
        <v>0.98519095869056894</v>
      </c>
      <c r="J22" s="77">
        <f t="shared" ref="J22:J31" si="35">F22/E22</f>
        <v>1.0953206239168112</v>
      </c>
      <c r="K22" s="78">
        <f t="shared" si="2"/>
        <v>48.5</v>
      </c>
      <c r="L22" s="77">
        <f t="shared" si="3"/>
        <v>0.6225930680359435</v>
      </c>
      <c r="O22"/>
      <c r="P22"/>
      <c r="Q22"/>
      <c r="R22"/>
      <c r="S22"/>
    </row>
    <row r="23" spans="1:19" s="3" customFormat="1" ht="38.25">
      <c r="A23" s="84" t="s">
        <v>31</v>
      </c>
      <c r="B23" s="85">
        <v>530.29999999999995</v>
      </c>
      <c r="C23" s="85">
        <v>571.20000000000005</v>
      </c>
      <c r="D23" s="85">
        <v>571.20000000000005</v>
      </c>
      <c r="E23" s="74">
        <v>428.4</v>
      </c>
      <c r="F23" s="74">
        <v>707</v>
      </c>
      <c r="G23" s="75">
        <f t="shared" ref="G23" si="36">F23/$F$43</f>
        <v>2.6654602348771889E-2</v>
      </c>
      <c r="H23" s="118">
        <f t="shared" ref="H23" si="37">F23-D23</f>
        <v>135.79999999999995</v>
      </c>
      <c r="I23" s="76">
        <f t="shared" ref="I23" si="38">F23/D23</f>
        <v>1.2377450980392155</v>
      </c>
      <c r="J23" s="77">
        <f t="shared" ref="J23" si="39">F23/E23</f>
        <v>1.650326797385621</v>
      </c>
      <c r="K23" s="78">
        <f t="shared" ref="K23" si="40">F23-B23</f>
        <v>176.70000000000005</v>
      </c>
      <c r="L23" s="77">
        <f t="shared" ref="L23" si="41">F23/B23-100%</f>
        <v>0.33320761832924761</v>
      </c>
      <c r="O23"/>
      <c r="P23"/>
      <c r="Q23"/>
      <c r="R23"/>
      <c r="S23"/>
    </row>
    <row r="24" spans="1:19" s="3" customFormat="1" ht="33" customHeight="1">
      <c r="A24" s="86" t="s">
        <v>41</v>
      </c>
      <c r="B24" s="85">
        <v>0</v>
      </c>
      <c r="C24" s="85">
        <v>0</v>
      </c>
      <c r="D24" s="85">
        <v>0</v>
      </c>
      <c r="E24" s="74">
        <v>0</v>
      </c>
      <c r="F24" s="74">
        <v>306</v>
      </c>
      <c r="G24" s="75">
        <f t="shared" si="34"/>
        <v>1.1536503986880055E-2</v>
      </c>
      <c r="H24" s="118">
        <f>F24-D24</f>
        <v>306</v>
      </c>
      <c r="I24" s="76" t="e">
        <f t="shared" si="26"/>
        <v>#DIV/0!</v>
      </c>
      <c r="J24" s="77" t="e">
        <f t="shared" si="35"/>
        <v>#DIV/0!</v>
      </c>
      <c r="K24" s="78">
        <f t="shared" si="2"/>
        <v>306</v>
      </c>
      <c r="L24" s="77" t="e">
        <f t="shared" si="3"/>
        <v>#DIV/0!</v>
      </c>
    </row>
    <row r="25" spans="1:19" s="3" customFormat="1" ht="110.25">
      <c r="A25" s="87" t="s">
        <v>33</v>
      </c>
      <c r="B25" s="73">
        <v>111.8</v>
      </c>
      <c r="C25" s="73">
        <v>400.8</v>
      </c>
      <c r="D25" s="73">
        <v>630.79999999999995</v>
      </c>
      <c r="E25" s="47">
        <v>517.4</v>
      </c>
      <c r="F25" s="47">
        <v>517.4</v>
      </c>
      <c r="G25" s="41">
        <f t="shared" si="34"/>
        <v>1.9506493996116796E-2</v>
      </c>
      <c r="H25" s="91">
        <f t="shared" si="1"/>
        <v>-113.39999999999998</v>
      </c>
      <c r="I25" s="71">
        <f t="shared" si="26"/>
        <v>0.82022828154724159</v>
      </c>
      <c r="J25" s="44">
        <f>F25/E25</f>
        <v>1</v>
      </c>
      <c r="K25" s="45">
        <f t="shared" si="2"/>
        <v>405.59999999999997</v>
      </c>
      <c r="L25" s="44">
        <f t="shared" si="3"/>
        <v>3.6279069767441863</v>
      </c>
    </row>
    <row r="26" spans="1:19" s="3" customFormat="1" ht="45">
      <c r="A26" s="59" t="s">
        <v>34</v>
      </c>
      <c r="B26" s="73">
        <f>B27+B28</f>
        <v>113.6</v>
      </c>
      <c r="C26" s="73">
        <f t="shared" ref="C26:D26" si="42">C27+C28</f>
        <v>126.4</v>
      </c>
      <c r="D26" s="73">
        <f t="shared" si="42"/>
        <v>133.70000000000002</v>
      </c>
      <c r="E26" s="79">
        <f t="shared" ref="E26:F26" si="43">E27+E28</f>
        <v>75</v>
      </c>
      <c r="F26" s="79">
        <f t="shared" si="43"/>
        <v>356.2</v>
      </c>
      <c r="G26" s="65">
        <f t="shared" ref="G26" si="44">F26/$F$43</f>
        <v>1.3429093856623121E-2</v>
      </c>
      <c r="H26" s="79">
        <f t="shared" ref="H26" si="45">F26-D26</f>
        <v>222.49999999999997</v>
      </c>
      <c r="I26" s="80">
        <f t="shared" ref="I26" si="46">F26/D26</f>
        <v>2.6641735228122658</v>
      </c>
      <c r="J26" s="66">
        <f>F26/E26</f>
        <v>4.7493333333333334</v>
      </c>
      <c r="K26" s="67">
        <f t="shared" ref="K26" si="47">F26-B26</f>
        <v>242.6</v>
      </c>
      <c r="L26" s="66">
        <f t="shared" ref="L26" si="48">F26/B26-100%</f>
        <v>2.13556338028169</v>
      </c>
    </row>
    <row r="27" spans="1:19" ht="38.25">
      <c r="A27" s="88" t="s">
        <v>35</v>
      </c>
      <c r="B27" s="85">
        <v>62.7</v>
      </c>
      <c r="C27" s="85">
        <v>126.4</v>
      </c>
      <c r="D27" s="85">
        <v>126.4</v>
      </c>
      <c r="E27" s="74">
        <v>67.7</v>
      </c>
      <c r="F27" s="74">
        <v>67.7</v>
      </c>
      <c r="G27" s="75">
        <f t="shared" ref="G27:G40" si="49">F27/$F$43</f>
        <v>2.552357254613659E-3</v>
      </c>
      <c r="H27" s="118">
        <f t="shared" si="1"/>
        <v>-58.7</v>
      </c>
      <c r="I27" s="76">
        <f t="shared" si="26"/>
        <v>0.53560126582278478</v>
      </c>
      <c r="J27" s="77">
        <f t="shared" si="35"/>
        <v>1</v>
      </c>
      <c r="K27" s="78">
        <f t="shared" si="2"/>
        <v>5</v>
      </c>
      <c r="L27" s="77">
        <v>0</v>
      </c>
    </row>
    <row r="28" spans="1:19" s="2" customFormat="1" ht="25.5">
      <c r="A28" s="88" t="s">
        <v>36</v>
      </c>
      <c r="B28" s="85">
        <v>50.9</v>
      </c>
      <c r="C28" s="85">
        <v>0</v>
      </c>
      <c r="D28" s="85">
        <v>7.3</v>
      </c>
      <c r="E28" s="74">
        <v>7.3</v>
      </c>
      <c r="F28" s="74">
        <v>288.5</v>
      </c>
      <c r="G28" s="75">
        <f t="shared" si="49"/>
        <v>1.0876736602009463E-2</v>
      </c>
      <c r="H28" s="118">
        <f t="shared" si="1"/>
        <v>281.2</v>
      </c>
      <c r="I28" s="76">
        <f t="shared" si="26"/>
        <v>39.520547945205479</v>
      </c>
      <c r="J28" s="77">
        <f t="shared" si="35"/>
        <v>39.520547945205479</v>
      </c>
      <c r="K28" s="78">
        <f t="shared" si="2"/>
        <v>237.6</v>
      </c>
      <c r="L28" s="77">
        <f t="shared" ref="L28:L38" si="50">F28/B28-100%</f>
        <v>4.667976424361493</v>
      </c>
    </row>
    <row r="29" spans="1:19" s="2" customFormat="1" ht="13.5">
      <c r="A29" s="119" t="s">
        <v>55</v>
      </c>
      <c r="B29" s="85">
        <f>B30</f>
        <v>0</v>
      </c>
      <c r="C29" s="85">
        <f t="shared" ref="C29:H29" si="51">C30</f>
        <v>0</v>
      </c>
      <c r="D29" s="85">
        <f t="shared" si="51"/>
        <v>0</v>
      </c>
      <c r="E29" s="85">
        <f t="shared" si="51"/>
        <v>0</v>
      </c>
      <c r="F29" s="85">
        <f t="shared" si="51"/>
        <v>0.3</v>
      </c>
      <c r="G29" s="112">
        <f t="shared" si="49"/>
        <v>1.1310298026352994E-5</v>
      </c>
      <c r="H29" s="85">
        <f t="shared" si="51"/>
        <v>0.3</v>
      </c>
      <c r="I29" s="85" t="e">
        <f t="shared" ref="I29" si="52">I30</f>
        <v>#DIV/0!</v>
      </c>
      <c r="J29" s="85" t="e">
        <f t="shared" ref="J29" si="53">J30</f>
        <v>#DIV/0!</v>
      </c>
      <c r="K29" s="85">
        <f t="shared" ref="K29" si="54">K30</f>
        <v>0.3</v>
      </c>
      <c r="L29" s="113" t="e">
        <f t="shared" si="50"/>
        <v>#DIV/0!</v>
      </c>
    </row>
    <row r="30" spans="1:19" s="2" customFormat="1" ht="25.5">
      <c r="A30" s="120" t="s">
        <v>56</v>
      </c>
      <c r="B30" s="85">
        <v>0</v>
      </c>
      <c r="C30" s="85">
        <v>0</v>
      </c>
      <c r="D30" s="85">
        <v>0</v>
      </c>
      <c r="E30" s="74">
        <v>0</v>
      </c>
      <c r="F30" s="74">
        <v>0.3</v>
      </c>
      <c r="G30" s="75">
        <f t="shared" si="49"/>
        <v>1.1310298026352994E-5</v>
      </c>
      <c r="H30" s="118">
        <f t="shared" si="1"/>
        <v>0.3</v>
      </c>
      <c r="I30" s="76" t="e">
        <f>F30/D30</f>
        <v>#DIV/0!</v>
      </c>
      <c r="J30" s="77" t="e">
        <f>F30/E30</f>
        <v>#DIV/0!</v>
      </c>
      <c r="K30" s="78">
        <f t="shared" ref="K30" si="55">F30-B30</f>
        <v>0.3</v>
      </c>
      <c r="L30" s="77" t="e">
        <f t="shared" si="50"/>
        <v>#DIV/0!</v>
      </c>
    </row>
    <row r="31" spans="1:19" s="2" customFormat="1" ht="14.25">
      <c r="A31" s="89" t="s">
        <v>39</v>
      </c>
      <c r="B31" s="93">
        <f>B32</f>
        <v>125.19999999999999</v>
      </c>
      <c r="C31" s="93">
        <f t="shared" ref="C31:F31" si="56">C32</f>
        <v>75.5</v>
      </c>
      <c r="D31" s="93">
        <f t="shared" si="56"/>
        <v>54.9</v>
      </c>
      <c r="E31" s="93">
        <f t="shared" si="56"/>
        <v>0</v>
      </c>
      <c r="F31" s="93">
        <f t="shared" si="56"/>
        <v>0</v>
      </c>
      <c r="G31" s="112">
        <f t="shared" si="49"/>
        <v>0</v>
      </c>
      <c r="H31" s="118">
        <f t="shared" si="1"/>
        <v>-54.9</v>
      </c>
      <c r="I31" s="76">
        <f t="shared" si="26"/>
        <v>0</v>
      </c>
      <c r="J31" s="113" t="e">
        <f t="shared" si="35"/>
        <v>#DIV/0!</v>
      </c>
      <c r="K31" s="114">
        <f t="shared" si="2"/>
        <v>-125.19999999999999</v>
      </c>
      <c r="L31" s="113">
        <f t="shared" si="50"/>
        <v>-1</v>
      </c>
    </row>
    <row r="32" spans="1:19" s="2" customFormat="1" ht="30">
      <c r="A32" s="59" t="s">
        <v>42</v>
      </c>
      <c r="B32" s="85">
        <f>104.6+20.6</f>
        <v>125.19999999999999</v>
      </c>
      <c r="C32" s="85">
        <v>75.5</v>
      </c>
      <c r="D32" s="85">
        <v>54.9</v>
      </c>
      <c r="E32" s="74">
        <v>0</v>
      </c>
      <c r="F32" s="74">
        <v>0</v>
      </c>
      <c r="G32" s="75">
        <f t="shared" si="49"/>
        <v>0</v>
      </c>
      <c r="H32" s="118">
        <f t="shared" si="1"/>
        <v>-54.9</v>
      </c>
      <c r="I32" s="76">
        <f t="shared" si="26"/>
        <v>0</v>
      </c>
      <c r="J32" s="77" t="e">
        <f>F32/E32</f>
        <v>#DIV/0!</v>
      </c>
      <c r="K32" s="78">
        <f t="shared" si="2"/>
        <v>-125.19999999999999</v>
      </c>
      <c r="L32" s="77">
        <f t="shared" si="50"/>
        <v>-1</v>
      </c>
    </row>
    <row r="33" spans="1:12" s="10" customFormat="1" ht="15.75">
      <c r="A33" s="106" t="s">
        <v>8</v>
      </c>
      <c r="B33" s="107">
        <f>B6+B19</f>
        <v>2175</v>
      </c>
      <c r="C33" s="108">
        <f>C6+C19</f>
        <v>3270</v>
      </c>
      <c r="D33" s="108">
        <f>D6+D19</f>
        <v>3507.6000000000004</v>
      </c>
      <c r="E33" s="108">
        <f>E6+E19</f>
        <v>2415.2999999999997</v>
      </c>
      <c r="F33" s="107">
        <f>F6+F19</f>
        <v>3400.3</v>
      </c>
      <c r="G33" s="116">
        <f t="shared" si="49"/>
        <v>0.12819468793002697</v>
      </c>
      <c r="H33" s="107">
        <f t="shared" si="1"/>
        <v>-107.30000000000018</v>
      </c>
      <c r="I33" s="109">
        <f>F33/D33</f>
        <v>0.96940928270042193</v>
      </c>
      <c r="J33" s="110">
        <f>F33/E33</f>
        <v>1.4078168343477002</v>
      </c>
      <c r="K33" s="111">
        <f>F33-B33</f>
        <v>1225.3000000000002</v>
      </c>
      <c r="L33" s="110">
        <f>F33/B33-100%</f>
        <v>0.56335632183908046</v>
      </c>
    </row>
    <row r="34" spans="1:12" s="10" customFormat="1" ht="15.75">
      <c r="A34" s="106" t="s">
        <v>2</v>
      </c>
      <c r="B34" s="107">
        <f t="shared" ref="B34:E34" si="57">B35+B40+B41+B42</f>
        <v>19148.099999999999</v>
      </c>
      <c r="C34" s="107">
        <f t="shared" si="57"/>
        <v>28211.600000000002</v>
      </c>
      <c r="D34" s="107">
        <f t="shared" si="57"/>
        <v>50881.299999999988</v>
      </c>
      <c r="E34" s="107">
        <f t="shared" si="57"/>
        <v>29859.1</v>
      </c>
      <c r="F34" s="107">
        <f>F35+F40+F41+F42</f>
        <v>23124.2</v>
      </c>
      <c r="G34" s="116">
        <f t="shared" si="49"/>
        <v>0.87180531206997303</v>
      </c>
      <c r="H34" s="107">
        <f t="shared" si="1"/>
        <v>-27757.099999999988</v>
      </c>
      <c r="I34" s="109">
        <f>F34/D34</f>
        <v>0.45447345095349384</v>
      </c>
      <c r="J34" s="110">
        <f>F34/E34</f>
        <v>0.77444397185447655</v>
      </c>
      <c r="K34" s="111">
        <f>F34-B34</f>
        <v>3976.1000000000022</v>
      </c>
      <c r="L34" s="110">
        <f>F34/B34-100%</f>
        <v>0.20764984515434959</v>
      </c>
    </row>
    <row r="35" spans="1:12" ht="15.75">
      <c r="A35" s="102" t="s">
        <v>38</v>
      </c>
      <c r="B35" s="103">
        <f>SUM(B36:B39)</f>
        <v>19138.3</v>
      </c>
      <c r="C35" s="103">
        <f t="shared" ref="C35:E35" si="58">SUM(C36:C39)</f>
        <v>28211.600000000002</v>
      </c>
      <c r="D35" s="103">
        <f t="shared" si="58"/>
        <v>50834.799999999996</v>
      </c>
      <c r="E35" s="103">
        <f t="shared" si="58"/>
        <v>29812.6</v>
      </c>
      <c r="F35" s="103">
        <f>SUM(F36:F39)</f>
        <v>23077.7</v>
      </c>
      <c r="G35" s="117">
        <f t="shared" si="49"/>
        <v>0.87005221587588832</v>
      </c>
      <c r="H35" s="97">
        <f t="shared" si="1"/>
        <v>-27757.099999999995</v>
      </c>
      <c r="I35" s="98">
        <f t="shared" si="26"/>
        <v>0.45397444270460396</v>
      </c>
      <c r="J35" s="104">
        <f t="shared" ref="J35:J39" si="59">F35/E35</f>
        <v>0.77409216237429823</v>
      </c>
      <c r="K35" s="105">
        <f t="shared" si="2"/>
        <v>3939.4000000000015</v>
      </c>
      <c r="L35" s="99">
        <f t="shared" si="50"/>
        <v>0.20583855410355167</v>
      </c>
    </row>
    <row r="36" spans="1:12" s="3" customFormat="1" ht="15.75">
      <c r="A36" s="72" t="s">
        <v>9</v>
      </c>
      <c r="B36" s="73">
        <v>8296.9</v>
      </c>
      <c r="C36" s="73">
        <v>12543.6</v>
      </c>
      <c r="D36" s="73">
        <f>180.4+12543.6</f>
        <v>12724</v>
      </c>
      <c r="E36" s="47">
        <v>9479.6</v>
      </c>
      <c r="F36" s="47">
        <v>9479.6</v>
      </c>
      <c r="G36" s="41">
        <f t="shared" si="49"/>
        <v>0.35739033723538616</v>
      </c>
      <c r="H36" s="96">
        <f t="shared" si="1"/>
        <v>-3244.3999999999996</v>
      </c>
      <c r="I36" s="43">
        <f t="shared" si="26"/>
        <v>0.74501729016032692</v>
      </c>
      <c r="J36" s="44">
        <f>F36/E36</f>
        <v>1</v>
      </c>
      <c r="K36" s="45">
        <f t="shared" si="2"/>
        <v>1182.7000000000007</v>
      </c>
      <c r="L36" s="44">
        <f t="shared" si="50"/>
        <v>0.14254721643023305</v>
      </c>
    </row>
    <row r="37" spans="1:12" s="3" customFormat="1" ht="15.75">
      <c r="A37" s="72" t="s">
        <v>27</v>
      </c>
      <c r="B37" s="73">
        <v>0</v>
      </c>
      <c r="C37" s="73">
        <v>510.2</v>
      </c>
      <c r="D37" s="73">
        <v>2880</v>
      </c>
      <c r="E37" s="47">
        <v>2538.8000000000002</v>
      </c>
      <c r="F37" s="47">
        <v>2058</v>
      </c>
      <c r="G37" s="41">
        <f t="shared" si="49"/>
        <v>7.7588644460781536E-2</v>
      </c>
      <c r="H37" s="96">
        <f t="shared" si="1"/>
        <v>-822</v>
      </c>
      <c r="I37" s="43">
        <f t="shared" si="26"/>
        <v>0.71458333333333335</v>
      </c>
      <c r="J37" s="44">
        <f>F37/E37</f>
        <v>0.81061919016858353</v>
      </c>
      <c r="K37" s="45">
        <f t="shared" si="2"/>
        <v>2058</v>
      </c>
      <c r="L37" s="44" t="e">
        <f>F37/B37-100%</f>
        <v>#DIV/0!</v>
      </c>
    </row>
    <row r="38" spans="1:12" s="3" customFormat="1" ht="15.75">
      <c r="A38" s="72" t="s">
        <v>10</v>
      </c>
      <c r="B38" s="73">
        <v>369.1</v>
      </c>
      <c r="C38" s="73">
        <v>379.4</v>
      </c>
      <c r="D38" s="73">
        <v>370.6</v>
      </c>
      <c r="E38" s="47">
        <v>166.6</v>
      </c>
      <c r="F38" s="47">
        <v>166.6</v>
      </c>
      <c r="G38" s="41">
        <f t="shared" si="49"/>
        <v>6.280985503968029E-3</v>
      </c>
      <c r="H38" s="96">
        <f t="shared" si="1"/>
        <v>-204.00000000000003</v>
      </c>
      <c r="I38" s="43">
        <f t="shared" si="26"/>
        <v>0.44954128440366969</v>
      </c>
      <c r="J38" s="44">
        <f t="shared" si="59"/>
        <v>1</v>
      </c>
      <c r="K38" s="45">
        <f t="shared" si="2"/>
        <v>-202.50000000000003</v>
      </c>
      <c r="L38" s="44">
        <f t="shared" si="50"/>
        <v>-0.54863180709834736</v>
      </c>
    </row>
    <row r="39" spans="1:12" s="3" customFormat="1" ht="15.75">
      <c r="A39" s="72" t="s">
        <v>11</v>
      </c>
      <c r="B39" s="73">
        <v>10472.299999999999</v>
      </c>
      <c r="C39" s="73">
        <f>280.7+14497.7</f>
        <v>14778.400000000001</v>
      </c>
      <c r="D39" s="73">
        <v>34860.199999999997</v>
      </c>
      <c r="E39" s="47">
        <v>17627.599999999999</v>
      </c>
      <c r="F39" s="47">
        <v>11373.5</v>
      </c>
      <c r="G39" s="41">
        <f t="shared" si="49"/>
        <v>0.42879224867575261</v>
      </c>
      <c r="H39" s="96">
        <f t="shared" si="1"/>
        <v>-23486.699999999997</v>
      </c>
      <c r="I39" s="43">
        <f t="shared" si="26"/>
        <v>0.32626031979162484</v>
      </c>
      <c r="J39" s="44">
        <f t="shared" si="59"/>
        <v>0.64520978465588064</v>
      </c>
      <c r="K39" s="45">
        <f t="shared" si="2"/>
        <v>901.20000000000073</v>
      </c>
      <c r="L39" s="44">
        <f>F39/B39-100%</f>
        <v>8.6055594282058445E-2</v>
      </c>
    </row>
    <row r="40" spans="1:12" s="3" customFormat="1" ht="15.75">
      <c r="A40" s="72" t="s">
        <v>43</v>
      </c>
      <c r="B40" s="73">
        <v>0</v>
      </c>
      <c r="C40" s="73">
        <v>0</v>
      </c>
      <c r="D40" s="73">
        <v>51.6</v>
      </c>
      <c r="E40" s="47">
        <v>51.6</v>
      </c>
      <c r="F40" s="47">
        <v>51.6</v>
      </c>
      <c r="G40" s="41">
        <f t="shared" si="49"/>
        <v>1.9453712605327152E-3</v>
      </c>
      <c r="H40" s="96">
        <f t="shared" si="1"/>
        <v>0</v>
      </c>
      <c r="I40" s="43">
        <f>F40/D40</f>
        <v>1</v>
      </c>
      <c r="J40" s="44">
        <f>F40/E40</f>
        <v>1</v>
      </c>
      <c r="K40" s="45">
        <f t="shared" si="2"/>
        <v>51.6</v>
      </c>
      <c r="L40" s="44" t="e">
        <f>F40/B40-100%</f>
        <v>#DIV/0!</v>
      </c>
    </row>
    <row r="41" spans="1:12" s="3" customFormat="1" ht="78.75">
      <c r="A41" s="72" t="s">
        <v>37</v>
      </c>
      <c r="B41" s="73">
        <v>9.8000000000000007</v>
      </c>
      <c r="C41" s="73">
        <v>0</v>
      </c>
      <c r="D41" s="73">
        <v>2.2000000000000002</v>
      </c>
      <c r="E41" s="47">
        <v>2.2000000000000002</v>
      </c>
      <c r="F41" s="47">
        <v>2.2000000000000002</v>
      </c>
      <c r="G41" s="41">
        <f t="shared" ref="G41:G42" si="60">F41/$F$43</f>
        <v>8.2942185526588632E-5</v>
      </c>
      <c r="H41" s="96">
        <f t="shared" ref="H41:H42" si="61">F41-D41</f>
        <v>0</v>
      </c>
      <c r="I41" s="43">
        <f t="shared" ref="I41:I42" si="62">F41/D41</f>
        <v>1</v>
      </c>
      <c r="J41" s="44">
        <f t="shared" ref="J41:J42" si="63">F41/E41</f>
        <v>1</v>
      </c>
      <c r="K41" s="45">
        <f t="shared" ref="K41:K42" si="64">F41-B41</f>
        <v>-7.6000000000000005</v>
      </c>
      <c r="L41" s="44">
        <f t="shared" ref="L41:L42" si="65">F41/B41-100%</f>
        <v>-0.77551020408163263</v>
      </c>
    </row>
    <row r="42" spans="1:12" s="3" customFormat="1" ht="63">
      <c r="A42" s="72" t="s">
        <v>44</v>
      </c>
      <c r="B42" s="73">
        <v>0</v>
      </c>
      <c r="C42" s="73">
        <v>0</v>
      </c>
      <c r="D42" s="73">
        <v>-7.3</v>
      </c>
      <c r="E42" s="47">
        <v>-7.3</v>
      </c>
      <c r="F42" s="47">
        <v>-7.3</v>
      </c>
      <c r="G42" s="41">
        <f t="shared" si="60"/>
        <v>-2.7521725197458954E-4</v>
      </c>
      <c r="H42" s="96">
        <f t="shared" si="61"/>
        <v>0</v>
      </c>
      <c r="I42" s="43">
        <f t="shared" si="62"/>
        <v>1</v>
      </c>
      <c r="J42" s="44">
        <f t="shared" si="63"/>
        <v>1</v>
      </c>
      <c r="K42" s="45">
        <f t="shared" si="64"/>
        <v>-7.3</v>
      </c>
      <c r="L42" s="44" t="e">
        <f t="shared" si="65"/>
        <v>#DIV/0!</v>
      </c>
    </row>
    <row r="43" spans="1:12" ht="15.75">
      <c r="A43" s="51" t="s">
        <v>3</v>
      </c>
      <c r="B43" s="52">
        <f>B33+B34</f>
        <v>21323.1</v>
      </c>
      <c r="C43" s="52">
        <f t="shared" ref="C43:F43" si="66">C33+C34</f>
        <v>31481.600000000002</v>
      </c>
      <c r="D43" s="52">
        <f t="shared" si="66"/>
        <v>54388.899999999987</v>
      </c>
      <c r="E43" s="52">
        <f t="shared" si="66"/>
        <v>32274.399999999998</v>
      </c>
      <c r="F43" s="52">
        <f t="shared" si="66"/>
        <v>26524.5</v>
      </c>
      <c r="G43" s="53">
        <f>G34+G33</f>
        <v>1</v>
      </c>
      <c r="H43" s="97">
        <f t="shared" si="1"/>
        <v>-27864.399999999987</v>
      </c>
      <c r="I43" s="98">
        <f t="shared" si="26"/>
        <v>0.48768222927840066</v>
      </c>
      <c r="J43" s="99">
        <f>F43/E43</f>
        <v>0.82184331854348969</v>
      </c>
      <c r="K43" s="100">
        <f t="shared" si="2"/>
        <v>5201.4000000000015</v>
      </c>
      <c r="L43" s="101">
        <f>F43/B43-100%</f>
        <v>0.24393263643654084</v>
      </c>
    </row>
    <row r="44" spans="1:12">
      <c r="A44" s="11"/>
      <c r="B44" s="12"/>
      <c r="C44" s="12"/>
      <c r="D44" s="13"/>
      <c r="E44" s="13"/>
      <c r="F44" s="13"/>
      <c r="G44" s="14"/>
      <c r="H44" s="14"/>
      <c r="I44" s="14"/>
      <c r="J44" s="14"/>
      <c r="K44" s="13"/>
      <c r="L44" s="16"/>
    </row>
    <row r="45" spans="1:12" ht="13.5" hidden="1" thickBot="1">
      <c r="A45" s="30" t="s">
        <v>18</v>
      </c>
      <c r="B45" s="19">
        <v>11831.4</v>
      </c>
      <c r="C45" s="20">
        <v>26413.200000000001</v>
      </c>
      <c r="D45" s="20">
        <v>26680.400000000005</v>
      </c>
      <c r="E45" s="20"/>
      <c r="F45" s="20">
        <v>9618.5</v>
      </c>
      <c r="G45" s="21" t="s">
        <v>20</v>
      </c>
      <c r="H45" s="24">
        <v>-2892.2000000000007</v>
      </c>
      <c r="I45" s="24"/>
      <c r="J45" s="25">
        <v>0.36050808833450765</v>
      </c>
      <c r="K45" s="26">
        <v>-2212.8999999999996</v>
      </c>
      <c r="L45" s="27">
        <v>-0.18703619182852405</v>
      </c>
    </row>
    <row r="46" spans="1:12" ht="13.5" hidden="1" thickBot="1">
      <c r="A46" s="22" t="s">
        <v>19</v>
      </c>
      <c r="B46" s="23">
        <f>B43-B45</f>
        <v>9491.6999999999989</v>
      </c>
      <c r="C46" s="23">
        <f t="shared" ref="C46:F46" si="67">C43-C45</f>
        <v>5068.4000000000015</v>
      </c>
      <c r="D46" s="23">
        <f t="shared" si="67"/>
        <v>27708.499999999982</v>
      </c>
      <c r="E46" s="23"/>
      <c r="F46" s="23">
        <f t="shared" si="67"/>
        <v>16906</v>
      </c>
      <c r="G46" s="18" t="s">
        <v>20</v>
      </c>
      <c r="H46" s="29" t="s">
        <v>20</v>
      </c>
      <c r="I46" s="29"/>
      <c r="J46" s="29" t="s">
        <v>20</v>
      </c>
      <c r="K46" s="29" t="s">
        <v>20</v>
      </c>
      <c r="L46" s="28" t="s">
        <v>20</v>
      </c>
    </row>
  </sheetData>
  <mergeCells count="14">
    <mergeCell ref="A1:L1"/>
    <mergeCell ref="N17:P17"/>
    <mergeCell ref="K4:L4"/>
    <mergeCell ref="C4:C5"/>
    <mergeCell ref="B4:B5"/>
    <mergeCell ref="D4:D5"/>
    <mergeCell ref="A4:A5"/>
    <mergeCell ref="A2:L2"/>
    <mergeCell ref="F3:J3"/>
    <mergeCell ref="F4:F5"/>
    <mergeCell ref="G4:G5"/>
    <mergeCell ref="H4:H5"/>
    <mergeCell ref="E4:E5"/>
    <mergeCell ref="I4:J4"/>
  </mergeCells>
  <phoneticPr fontId="0" type="noConversion"/>
  <pageMargins left="0.59055118110236227" right="0.59055118110236227" top="0.23622047244094491" bottom="0" header="0" footer="0.11811023622047245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Пользователь</cp:lastModifiedBy>
  <cp:lastPrinted>2019-07-08T07:59:57Z</cp:lastPrinted>
  <dcterms:created xsi:type="dcterms:W3CDTF">2007-02-19T15:18:48Z</dcterms:created>
  <dcterms:modified xsi:type="dcterms:W3CDTF">2019-10-08T14:24:43Z</dcterms:modified>
</cp:coreProperties>
</file>