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210" windowWidth="20730" windowHeight="9000"/>
  </bookViews>
  <sheets>
    <sheet name="расходы " sheetId="6" r:id="rId1"/>
    <sheet name="Лист1" sheetId="3" r:id="rId2"/>
    <sheet name="Лист2" sheetId="5" r:id="rId3"/>
  </sheets>
  <calcPr calcId="125725"/>
</workbook>
</file>

<file path=xl/calcChain.xml><?xml version="1.0" encoding="utf-8"?>
<calcChain xmlns="http://schemas.openxmlformats.org/spreadsheetml/2006/main">
  <c r="K9" i="6"/>
  <c r="K7"/>
  <c r="D7"/>
  <c r="C9"/>
  <c r="I14"/>
  <c r="J14"/>
  <c r="K14"/>
  <c r="L14"/>
  <c r="M14"/>
  <c r="L10"/>
  <c r="G9"/>
  <c r="J25"/>
  <c r="I28"/>
  <c r="J22"/>
  <c r="I22"/>
  <c r="L22"/>
  <c r="M22"/>
  <c r="D19"/>
  <c r="E19"/>
  <c r="F19"/>
  <c r="G19"/>
  <c r="C19"/>
  <c r="J11"/>
  <c r="J24"/>
  <c r="I24"/>
  <c r="J39"/>
  <c r="J37"/>
  <c r="J36"/>
  <c r="J35"/>
  <c r="J33"/>
  <c r="J31"/>
  <c r="J30"/>
  <c r="J29"/>
  <c r="J28"/>
  <c r="J26"/>
  <c r="J21"/>
  <c r="J20"/>
  <c r="J18"/>
  <c r="J16"/>
  <c r="J15"/>
  <c r="J13"/>
  <c r="J12"/>
  <c r="J10"/>
  <c r="I39"/>
  <c r="I37"/>
  <c r="I36"/>
  <c r="I35"/>
  <c r="I33"/>
  <c r="I31"/>
  <c r="I30"/>
  <c r="I29"/>
  <c r="I26"/>
  <c r="I25"/>
  <c r="I21"/>
  <c r="I20"/>
  <c r="I19"/>
  <c r="I18"/>
  <c r="I16"/>
  <c r="I15"/>
  <c r="I13"/>
  <c r="I12"/>
  <c r="I11"/>
  <c r="I10"/>
  <c r="K31"/>
  <c r="D27"/>
  <c r="E27"/>
  <c r="F27"/>
  <c r="G27"/>
  <c r="I27" s="1"/>
  <c r="C27"/>
  <c r="L31"/>
  <c r="M31"/>
  <c r="D23"/>
  <c r="E23"/>
  <c r="F23"/>
  <c r="G23"/>
  <c r="I23" s="1"/>
  <c r="C23"/>
  <c r="L26"/>
  <c r="M26"/>
  <c r="D34"/>
  <c r="E34"/>
  <c r="F34"/>
  <c r="G34"/>
  <c r="C34"/>
  <c r="L37"/>
  <c r="M37"/>
  <c r="J19" l="1"/>
  <c r="J23"/>
  <c r="J34"/>
  <c r="I34"/>
  <c r="J27"/>
  <c r="C38"/>
  <c r="C32"/>
  <c r="C17"/>
  <c r="E38"/>
  <c r="E32"/>
  <c r="E17"/>
  <c r="E9"/>
  <c r="E7" s="1"/>
  <c r="L25"/>
  <c r="L18"/>
  <c r="L39"/>
  <c r="L36"/>
  <c r="L35"/>
  <c r="L33"/>
  <c r="L30"/>
  <c r="L29"/>
  <c r="L28"/>
  <c r="L24"/>
  <c r="L21"/>
  <c r="L20"/>
  <c r="L16"/>
  <c r="L15"/>
  <c r="L13"/>
  <c r="L12"/>
  <c r="L11"/>
  <c r="M39"/>
  <c r="M36"/>
  <c r="M35"/>
  <c r="M33"/>
  <c r="M30"/>
  <c r="M29"/>
  <c r="M28"/>
  <c r="M24"/>
  <c r="M21"/>
  <c r="M20"/>
  <c r="M16"/>
  <c r="M15"/>
  <c r="M13"/>
  <c r="M12"/>
  <c r="M11"/>
  <c r="M10"/>
  <c r="C7" l="1"/>
  <c r="M18"/>
  <c r="M25"/>
  <c r="K25" l="1"/>
  <c r="K39"/>
  <c r="G38"/>
  <c r="F38"/>
  <c r="D38"/>
  <c r="K36"/>
  <c r="K35"/>
  <c r="K33"/>
  <c r="G32"/>
  <c r="F32"/>
  <c r="D32"/>
  <c r="K30"/>
  <c r="K29"/>
  <c r="K28"/>
  <c r="K24"/>
  <c r="K21"/>
  <c r="K20"/>
  <c r="K18"/>
  <c r="G17"/>
  <c r="G7" s="1"/>
  <c r="H14" s="1"/>
  <c r="F17"/>
  <c r="D17"/>
  <c r="K16"/>
  <c r="K15"/>
  <c r="K13"/>
  <c r="K12"/>
  <c r="K11"/>
  <c r="K10"/>
  <c r="F9"/>
  <c r="F7" s="1"/>
  <c r="D9"/>
  <c r="K8"/>
  <c r="J38" l="1"/>
  <c r="I38"/>
  <c r="K34"/>
  <c r="I32"/>
  <c r="J32"/>
  <c r="J17"/>
  <c r="I17"/>
  <c r="I9"/>
  <c r="J9"/>
  <c r="L9"/>
  <c r="K38"/>
  <c r="M38"/>
  <c r="L38"/>
  <c r="M34"/>
  <c r="L34"/>
  <c r="L32"/>
  <c r="M32"/>
  <c r="M27"/>
  <c r="L27"/>
  <c r="L23"/>
  <c r="M23"/>
  <c r="L19"/>
  <c r="M19"/>
  <c r="L17"/>
  <c r="M17"/>
  <c r="M9"/>
  <c r="K32"/>
  <c r="K27"/>
  <c r="K23"/>
  <c r="K19"/>
  <c r="K17"/>
  <c r="L7" l="1"/>
  <c r="H31"/>
  <c r="H26"/>
  <c r="H29"/>
  <c r="H37"/>
  <c r="H22"/>
  <c r="H25"/>
  <c r="H23"/>
  <c r="J7"/>
  <c r="I7"/>
  <c r="H34"/>
  <c r="H9"/>
  <c r="H10"/>
  <c r="H20"/>
  <c r="H24"/>
  <c r="M7"/>
  <c r="H17"/>
  <c r="H19"/>
  <c r="H16"/>
  <c r="H18"/>
  <c r="H32"/>
  <c r="H38"/>
  <c r="H27"/>
  <c r="H39"/>
  <c r="H36"/>
  <c r="H35"/>
  <c r="H33"/>
  <c r="H30"/>
  <c r="H28"/>
  <c r="H21"/>
  <c r="H15"/>
  <c r="H13"/>
  <c r="H12"/>
  <c r="H11"/>
</calcChain>
</file>

<file path=xl/sharedStrings.xml><?xml version="1.0" encoding="utf-8"?>
<sst xmlns="http://schemas.openxmlformats.org/spreadsheetml/2006/main" count="81" uniqueCount="80">
  <si>
    <t>в том числе:</t>
  </si>
  <si>
    <t>Резервные фонды</t>
  </si>
  <si>
    <t>Другие общегосударственные вопросы</t>
  </si>
  <si>
    <t>Обеспечение пожарной безопасности</t>
  </si>
  <si>
    <t>Жилищное хозяйство</t>
  </si>
  <si>
    <t>Коммунальное хозяйство</t>
  </si>
  <si>
    <t>Благоустройство</t>
  </si>
  <si>
    <t>Пенсионное обеспечение</t>
  </si>
  <si>
    <t>Социальное обеспечение населения</t>
  </si>
  <si>
    <t>Физическая культура</t>
  </si>
  <si>
    <t>сумма</t>
  </si>
  <si>
    <t>Общегосударственные вопросы</t>
  </si>
  <si>
    <t>Национальная оборона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</si>
  <si>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</si>
  <si>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</si>
  <si>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</si>
  <si>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</si>
  <si>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Физическая культура и спорт</t>
  </si>
  <si>
    <t>Раздел, подраздел</t>
  </si>
  <si>
    <t>Молодежная политика и оздоровление детей</t>
  </si>
  <si>
    <t>Защита населения и территории от чрезвычайных ситуаций природного и техногенного характера, гражданская оборона</t>
  </si>
  <si>
    <t>СРАВНИТЕЛЬНАЯ ТАБЛИЦА ПО РАСХОДАМ БЮДЖЕТА В РАЗРЕЗЕ РАЗДЕЛОВ (ПОДРАЗДЕЛОВ)</t>
  </si>
  <si>
    <t>тыс.руб.</t>
  </si>
  <si>
    <t>Наименование показателя</t>
  </si>
  <si>
    <t>Темп роста, %</t>
  </si>
  <si>
    <t>доля в сумме расходов, %</t>
  </si>
  <si>
    <t>ВСЕГО</t>
  </si>
  <si>
    <t>Функционирование высшего должностного лица муниципального образования</t>
  </si>
  <si>
    <t>Функционирование представительных органов  муниципальных образований</t>
  </si>
  <si>
    <t>Функционирование  исполнительных органов  власти  местных администраций</t>
  </si>
  <si>
    <t>Обеспечение деятельности  органов финансово-бюджетного контроля</t>
  </si>
  <si>
    <t>Мобилизационная и вневойсковая подготовка</t>
  </si>
  <si>
    <t>Национальная безопасность и правоохранительная деятельность</t>
  </si>
  <si>
    <t>Транспорт (воздушный и автотранспорт)</t>
  </si>
  <si>
    <t>Дорожное хозяйство (дорожные фонды).</t>
  </si>
  <si>
    <t>0102</t>
  </si>
  <si>
    <t>0103</t>
  </si>
  <si>
    <t>0104</t>
  </si>
  <si>
    <t>0106</t>
  </si>
  <si>
    <t>0111</t>
  </si>
  <si>
    <t>0113</t>
  </si>
  <si>
    <t>0203</t>
  </si>
  <si>
    <t>0309</t>
  </si>
  <si>
    <t>0310</t>
  </si>
  <si>
    <t>0408</t>
  </si>
  <si>
    <t>0409</t>
  </si>
  <si>
    <t>0501</t>
  </si>
  <si>
    <t>0502</t>
  </si>
  <si>
    <t>0503</t>
  </si>
  <si>
    <t>0707</t>
  </si>
  <si>
    <t>1001</t>
  </si>
  <si>
    <t>1003</t>
  </si>
  <si>
    <t>1101</t>
  </si>
  <si>
    <t>0300</t>
  </si>
  <si>
    <t>0400</t>
  </si>
  <si>
    <t>0100</t>
  </si>
  <si>
    <t>0500</t>
  </si>
  <si>
    <t>0700</t>
  </si>
  <si>
    <t>1000</t>
  </si>
  <si>
    <t>1100</t>
  </si>
  <si>
    <t>отклонение показателей кассового исполнения от плана на отчетную дату</t>
  </si>
  <si>
    <t>Другие вопросы в области социальной политики</t>
  </si>
  <si>
    <t>1006</t>
  </si>
  <si>
    <t>Другие вопросы в области национальной экономики</t>
  </si>
  <si>
    <t>0412</t>
  </si>
  <si>
    <t>Другие вопросы в области жилищно-коммунального хозяйства</t>
  </si>
  <si>
    <t>0505</t>
  </si>
  <si>
    <t>процент исполнения за год (%)</t>
  </si>
  <si>
    <t>Другие вопросы в области национальной безопасности и правоохранительной деятельности.</t>
  </si>
  <si>
    <t>0314</t>
  </si>
  <si>
    <t>ПРИЛОЖЕНИЕ № 2      к пояснительной записке  об исполнении бюджета  за 9 месяцев 2019 года</t>
  </si>
  <si>
    <t>Бюджетные назначения на 2019 год</t>
  </si>
  <si>
    <t>Кассовое исполнение за 9 месяцев 2019 год</t>
  </si>
  <si>
    <t xml:space="preserve">Кассовое исполнение за 9 месяцев 2018 года. </t>
  </si>
  <si>
    <t xml:space="preserve">Уточненный план на 01.10. 2019 года </t>
  </si>
  <si>
    <t>процент исполнения за 9 месяцев (%)</t>
  </si>
  <si>
    <t>Отклонение показателей исполнения бюджета за 9 месяцев 2019 года относительно аналогичного периода 2018 года</t>
  </si>
  <si>
    <t>0107</t>
  </si>
  <si>
    <t>Уточненные (решение от 30.09.2019 №1)</t>
  </si>
  <si>
    <t>Утвержденные (решение от 27.12.2018 №2)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</si>
</sst>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0.0%"/>
    <numFmt numFmtId="165" formatCode="#,##0.0_ ;\-#,##0.0\ "/>
    <numFmt numFmtId="166" formatCode="#,##0.0"/>
    <numFmt numFmtId="167" formatCode="#,##0.0_р_."/>
  </numFmts>
  <fonts count="1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0" applyFont="1" applyAlignment="1">
      <alignment vertical="center"/>
    </xf>
    <xf numFmtId="164" fontId="2" fillId="0" borderId="1" xfId="0" applyNumberFormat="1" applyFont="1" applyBorder="1" applyAlignment="1" applyProtection="1">
      <alignment horizontal="center" vertical="center" wrapText="1"/>
      <protection locked="0"/>
    </xf>
    <xf numFmtId="165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164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1" xfId="1" applyNumberFormat="1" applyFont="1" applyBorder="1" applyAlignment="1" applyProtection="1">
      <alignment horizontal="center" vertical="center" wrapText="1"/>
      <protection locked="0"/>
    </xf>
    <xf numFmtId="165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164" fontId="2" fillId="0" borderId="1" xfId="1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justify" vertical="center" wrapText="1"/>
    </xf>
    <xf numFmtId="49" fontId="9" fillId="0" borderId="1" xfId="0" applyNumberFormat="1" applyFont="1" applyBorder="1" applyAlignment="1">
      <alignment horizontal="justify" vertical="center" wrapText="1"/>
    </xf>
    <xf numFmtId="49" fontId="9" fillId="0" borderId="7" xfId="0" applyNumberFormat="1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7" fillId="3" borderId="7" xfId="0" applyFont="1" applyFill="1" applyBorder="1" applyAlignment="1">
      <alignment horizontal="justify" vertical="center" wrapText="1"/>
    </xf>
    <xf numFmtId="49" fontId="11" fillId="3" borderId="7" xfId="0" applyNumberFormat="1" applyFont="1" applyFill="1" applyBorder="1" applyAlignment="1">
      <alignment horizontal="justify" vertical="center" wrapText="1"/>
    </xf>
    <xf numFmtId="164" fontId="5" fillId="3" borderId="1" xfId="0" applyNumberFormat="1" applyFont="1" applyFill="1" applyBorder="1" applyAlignment="1" applyProtection="1">
      <alignment horizontal="center" vertical="center" wrapText="1"/>
      <protection locked="0"/>
    </xf>
    <xf numFmtId="165" fontId="5" fillId="3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justify" wrapText="1"/>
    </xf>
    <xf numFmtId="49" fontId="11" fillId="3" borderId="7" xfId="0" applyNumberFormat="1" applyFont="1" applyFill="1" applyBorder="1" applyAlignment="1">
      <alignment horizontal="justify" wrapText="1"/>
    </xf>
    <xf numFmtId="166" fontId="5" fillId="0" borderId="1" xfId="2" applyNumberFormat="1" applyFont="1" applyBorder="1" applyAlignment="1" applyProtection="1">
      <alignment horizontal="center" vertical="center"/>
      <protection locked="0"/>
    </xf>
    <xf numFmtId="166" fontId="3" fillId="0" borderId="1" xfId="2" applyNumberFormat="1" applyFont="1" applyBorder="1" applyAlignment="1" applyProtection="1">
      <alignment horizontal="center" vertical="center" wrapText="1"/>
      <protection locked="0"/>
    </xf>
    <xf numFmtId="166" fontId="2" fillId="0" borderId="1" xfId="2" applyNumberFormat="1" applyFont="1" applyBorder="1" applyAlignment="1" applyProtection="1">
      <alignment horizontal="center" vertical="center" wrapText="1"/>
      <protection locked="0"/>
    </xf>
    <xf numFmtId="166" fontId="12" fillId="3" borderId="1" xfId="2" applyNumberFormat="1" applyFont="1" applyFill="1" applyBorder="1" applyAlignment="1" applyProtection="1">
      <alignment horizontal="center" vertical="center" wrapText="1"/>
      <protection locked="0"/>
    </xf>
    <xf numFmtId="166" fontId="5" fillId="3" borderId="1" xfId="2" applyNumberFormat="1" applyFont="1" applyFill="1" applyBorder="1" applyAlignment="1" applyProtection="1">
      <alignment horizontal="center" vertical="center" wrapText="1"/>
      <protection locked="0"/>
    </xf>
    <xf numFmtId="167" fontId="9" fillId="0" borderId="1" xfId="0" applyNumberFormat="1" applyFont="1" applyBorder="1" applyAlignment="1">
      <alignment horizontal="center" wrapText="1"/>
    </xf>
    <xf numFmtId="0" fontId="4" fillId="0" borderId="6" xfId="0" applyFont="1" applyBorder="1" applyAlignment="1">
      <alignment horizontal="center" vertical="center" wrapText="1"/>
    </xf>
    <xf numFmtId="164" fontId="5" fillId="3" borderId="1" xfId="2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wrapText="1"/>
    </xf>
    <xf numFmtId="166" fontId="13" fillId="0" borderId="1" xfId="2" applyNumberFormat="1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>
      <alignment horizontal="center" vertical="center" wrapText="1"/>
    </xf>
    <xf numFmtId="166" fontId="5" fillId="4" borderId="1" xfId="2" applyNumberFormat="1" applyFont="1" applyFill="1" applyBorder="1" applyAlignment="1" applyProtection="1">
      <alignment horizontal="center" vertical="center"/>
      <protection locked="0"/>
    </xf>
    <xf numFmtId="166" fontId="2" fillId="4" borderId="1" xfId="2" applyNumberFormat="1" applyFont="1" applyFill="1" applyBorder="1" applyAlignment="1" applyProtection="1">
      <alignment horizontal="center" vertical="center" wrapText="1"/>
      <protection locked="0"/>
    </xf>
    <xf numFmtId="166" fontId="5" fillId="4" borderId="1" xfId="2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9"/>
  <sheetViews>
    <sheetView tabSelected="1" workbookViewId="0">
      <selection activeCell="F6" sqref="F6"/>
    </sheetView>
  </sheetViews>
  <sheetFormatPr defaultRowHeight="15"/>
  <cols>
    <col min="1" max="1" width="44" customWidth="1"/>
    <col min="2" max="2" width="8.140625" customWidth="1"/>
    <col min="3" max="3" width="15" customWidth="1"/>
    <col min="4" max="5" width="15.7109375" customWidth="1"/>
    <col min="6" max="6" width="14.42578125" customWidth="1"/>
    <col min="7" max="7" width="12.7109375" customWidth="1"/>
    <col min="8" max="9" width="11.5703125" customWidth="1"/>
    <col min="10" max="10" width="13" customWidth="1"/>
    <col min="11" max="12" width="14.140625" customWidth="1"/>
    <col min="13" max="13" width="13" customWidth="1"/>
  </cols>
  <sheetData>
    <row r="1" spans="1:13" ht="4.5" customHeight="1"/>
    <row r="2" spans="1:13" ht="24.75" customHeight="1">
      <c r="A2" s="43" t="s">
        <v>70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</row>
    <row r="3" spans="1:13" ht="16.5">
      <c r="A3" s="45" t="s">
        <v>21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 ht="15.75" customHeight="1">
      <c r="A4" s="4"/>
      <c r="B4" s="5"/>
      <c r="C4" s="1"/>
      <c r="D4" s="1"/>
      <c r="E4" s="1"/>
      <c r="F4" s="1"/>
      <c r="G4" s="1"/>
      <c r="H4" s="1"/>
      <c r="I4" s="1"/>
      <c r="J4" s="1"/>
      <c r="K4" s="46" t="s">
        <v>22</v>
      </c>
      <c r="L4" s="46"/>
      <c r="M4" s="46"/>
    </row>
    <row r="5" spans="1:13" ht="54" customHeight="1">
      <c r="A5" s="47" t="s">
        <v>23</v>
      </c>
      <c r="B5" s="56" t="s">
        <v>18</v>
      </c>
      <c r="C5" s="49" t="s">
        <v>73</v>
      </c>
      <c r="D5" s="51" t="s">
        <v>71</v>
      </c>
      <c r="E5" s="52"/>
      <c r="F5" s="53"/>
      <c r="G5" s="54" t="s">
        <v>72</v>
      </c>
      <c r="H5" s="55"/>
      <c r="I5" s="55"/>
      <c r="J5" s="55"/>
      <c r="K5" s="55"/>
      <c r="L5" s="57" t="s">
        <v>76</v>
      </c>
      <c r="M5" s="58"/>
    </row>
    <row r="6" spans="1:13" ht="76.5">
      <c r="A6" s="48"/>
      <c r="B6" s="56"/>
      <c r="C6" s="50"/>
      <c r="D6" s="15" t="s">
        <v>79</v>
      </c>
      <c r="E6" s="14" t="s">
        <v>78</v>
      </c>
      <c r="F6" s="14" t="s">
        <v>74</v>
      </c>
      <c r="G6" s="6" t="s">
        <v>10</v>
      </c>
      <c r="H6" s="6" t="s">
        <v>25</v>
      </c>
      <c r="I6" s="35" t="s">
        <v>67</v>
      </c>
      <c r="J6" s="39" t="s">
        <v>75</v>
      </c>
      <c r="K6" s="19" t="s">
        <v>60</v>
      </c>
      <c r="L6" s="19" t="s">
        <v>10</v>
      </c>
      <c r="M6" s="20" t="s">
        <v>24</v>
      </c>
    </row>
    <row r="7" spans="1:13">
      <c r="A7" s="7" t="s">
        <v>26</v>
      </c>
      <c r="B7" s="16"/>
      <c r="C7" s="40">
        <f>C9+C17+C19+C23+C27+C32+C34+C38</f>
        <v>21255.3</v>
      </c>
      <c r="D7" s="29">
        <f t="shared" ref="D7:G7" si="0">D9+D17+D19+D23+D27+D32+D34+D38</f>
        <v>31481.599999999999</v>
      </c>
      <c r="E7" s="29">
        <f t="shared" si="0"/>
        <v>55218</v>
      </c>
      <c r="F7" s="29">
        <f t="shared" si="0"/>
        <v>30729.8</v>
      </c>
      <c r="G7" s="29">
        <f t="shared" si="0"/>
        <v>23972.9</v>
      </c>
      <c r="H7" s="8">
        <v>1</v>
      </c>
      <c r="I7" s="36">
        <f>G7/E7</f>
        <v>0.43415009598319393</v>
      </c>
      <c r="J7" s="9">
        <f>G7/F7</f>
        <v>0.78011897246321171</v>
      </c>
      <c r="K7" s="29">
        <f>K9+K17+K19+K23+K27+K32+K34+K38</f>
        <v>-6756.3</v>
      </c>
      <c r="L7" s="29">
        <f>L9+L17+L19+L23+L27+L32+L34+L38</f>
        <v>2717.6000000000017</v>
      </c>
      <c r="M7" s="21">
        <f>G7/C7-100%</f>
        <v>0.12785517023989312</v>
      </c>
    </row>
    <row r="8" spans="1:13">
      <c r="A8" s="11" t="s">
        <v>0</v>
      </c>
      <c r="B8" s="17"/>
      <c r="C8" s="41"/>
      <c r="D8" s="30"/>
      <c r="E8" s="30"/>
      <c r="F8" s="38"/>
      <c r="G8" s="31"/>
      <c r="H8" s="8"/>
      <c r="I8" s="8"/>
      <c r="J8" s="9"/>
      <c r="K8" s="10">
        <f t="shared" ref="K8:K39" si="1">G8-F8</f>
        <v>0</v>
      </c>
      <c r="L8" s="10"/>
      <c r="M8" s="12"/>
    </row>
    <row r="9" spans="1:13" ht="15.95" customHeight="1">
      <c r="A9" s="22" t="s">
        <v>11</v>
      </c>
      <c r="B9" s="23" t="s">
        <v>55</v>
      </c>
      <c r="C9" s="42">
        <f>C10+C11+C12+C13+C15+C16+C14</f>
        <v>11106.3</v>
      </c>
      <c r="D9" s="32">
        <f>SUM(D10:D16)</f>
        <v>15884.5</v>
      </c>
      <c r="E9" s="32">
        <f>SUM(E10:E16)</f>
        <v>16768.3</v>
      </c>
      <c r="F9" s="32">
        <f>SUM(F10:F16)</f>
        <v>12614.8</v>
      </c>
      <c r="G9" s="33">
        <f>G10+G11+G12+G13+G15+G16</f>
        <v>12611.2</v>
      </c>
      <c r="H9" s="24">
        <f>G9/G7</f>
        <v>0.52606067684760704</v>
      </c>
      <c r="I9" s="36">
        <f t="shared" ref="I9:I39" si="2">G9/E9</f>
        <v>0.75208578090802292</v>
      </c>
      <c r="J9" s="9">
        <f t="shared" ref="J9:J39" si="3">G9/F9</f>
        <v>0.99971462092145746</v>
      </c>
      <c r="K9" s="25">
        <f>G9-F9</f>
        <v>-3.5999999999985448</v>
      </c>
      <c r="L9" s="25">
        <f>G9-C9</f>
        <v>1504.9000000000015</v>
      </c>
      <c r="M9" s="26">
        <f>G9/C9-100%</f>
        <v>0.13549967135769792</v>
      </c>
    </row>
    <row r="10" spans="1:13" ht="25.5">
      <c r="A10" s="13" t="s">
        <v>27</v>
      </c>
      <c r="B10" s="18" t="s">
        <v>35</v>
      </c>
      <c r="C10" s="41">
        <v>2255.3000000000002</v>
      </c>
      <c r="D10" s="34">
        <v>2887.9</v>
      </c>
      <c r="E10" s="34">
        <v>2935.6</v>
      </c>
      <c r="F10" s="30">
        <v>2266.1</v>
      </c>
      <c r="G10" s="31">
        <v>2265.6</v>
      </c>
      <c r="H10" s="2">
        <f>G10/G7</f>
        <v>9.4506713831034206E-2</v>
      </c>
      <c r="I10" s="36">
        <f t="shared" si="2"/>
        <v>0.77176727074533313</v>
      </c>
      <c r="J10" s="9">
        <f t="shared" si="3"/>
        <v>0.99977935660385686</v>
      </c>
      <c r="K10" s="3">
        <f t="shared" si="1"/>
        <v>-0.5</v>
      </c>
      <c r="L10" s="10">
        <f>G10-C10</f>
        <v>10.299999999999727</v>
      </c>
      <c r="M10" s="21">
        <f t="shared" ref="M10:M39" si="4">G10/C10-100%</f>
        <v>4.5670199086593755E-3</v>
      </c>
    </row>
    <row r="11" spans="1:13" ht="25.5">
      <c r="A11" s="13" t="s">
        <v>28</v>
      </c>
      <c r="B11" s="18" t="s">
        <v>36</v>
      </c>
      <c r="C11" s="41">
        <v>55.2</v>
      </c>
      <c r="D11" s="34">
        <v>90.4</v>
      </c>
      <c r="E11" s="34">
        <v>90.4</v>
      </c>
      <c r="F11" s="30">
        <v>67.2</v>
      </c>
      <c r="G11" s="31">
        <v>67.2</v>
      </c>
      <c r="H11" s="2">
        <f>G11/G7</f>
        <v>2.8031652407510144E-3</v>
      </c>
      <c r="I11" s="36">
        <f t="shared" si="2"/>
        <v>0.74336283185840701</v>
      </c>
      <c r="J11" s="9">
        <f>G11/F11</f>
        <v>1</v>
      </c>
      <c r="K11" s="3">
        <f t="shared" si="1"/>
        <v>0</v>
      </c>
      <c r="L11" s="10">
        <f t="shared" ref="L11:L39" si="5">G11-C11</f>
        <v>12</v>
      </c>
      <c r="M11" s="21">
        <f t="shared" si="4"/>
        <v>0.21739130434782616</v>
      </c>
    </row>
    <row r="12" spans="1:13" ht="25.5">
      <c r="A12" s="13" t="s">
        <v>29</v>
      </c>
      <c r="B12" s="18" t="s">
        <v>37</v>
      </c>
      <c r="C12" s="41">
        <v>6883.3</v>
      </c>
      <c r="D12" s="34">
        <v>9807.9</v>
      </c>
      <c r="E12" s="34">
        <v>10640.4</v>
      </c>
      <c r="F12" s="30">
        <v>7855.1</v>
      </c>
      <c r="G12" s="31">
        <v>7852.8</v>
      </c>
      <c r="H12" s="2">
        <f>G12/G7</f>
        <v>0.32756988099061857</v>
      </c>
      <c r="I12" s="36">
        <f t="shared" si="2"/>
        <v>0.7380173677681291</v>
      </c>
      <c r="J12" s="9">
        <f t="shared" si="3"/>
        <v>0.99970719659838825</v>
      </c>
      <c r="K12" s="3">
        <f t="shared" si="1"/>
        <v>-2.3000000000001819</v>
      </c>
      <c r="L12" s="10">
        <f t="shared" si="5"/>
        <v>969.5</v>
      </c>
      <c r="M12" s="21">
        <f t="shared" si="4"/>
        <v>0.14084813970043442</v>
      </c>
    </row>
    <row r="13" spans="1:13" ht="25.5">
      <c r="A13" s="13" t="s">
        <v>30</v>
      </c>
      <c r="B13" s="18" t="s">
        <v>38</v>
      </c>
      <c r="C13" s="41">
        <v>347.9</v>
      </c>
      <c r="D13" s="34">
        <v>463.9</v>
      </c>
      <c r="E13" s="34">
        <v>463.9</v>
      </c>
      <c r="F13" s="30">
        <v>347.9</v>
      </c>
      <c r="G13" s="31">
        <v>347.9</v>
      </c>
      <c r="H13" s="2">
        <f>G13/G7</f>
        <v>1.4512220048471396E-2</v>
      </c>
      <c r="I13" s="36">
        <f t="shared" si="2"/>
        <v>0.74994610907523174</v>
      </c>
      <c r="J13" s="9">
        <f t="shared" si="3"/>
        <v>1</v>
      </c>
      <c r="K13" s="3">
        <f t="shared" si="1"/>
        <v>0</v>
      </c>
      <c r="L13" s="10">
        <f t="shared" si="5"/>
        <v>0</v>
      </c>
      <c r="M13" s="21">
        <f t="shared" si="4"/>
        <v>0</v>
      </c>
    </row>
    <row r="14" spans="1:13">
      <c r="A14" s="13"/>
      <c r="B14" s="18" t="s">
        <v>77</v>
      </c>
      <c r="C14" s="41">
        <v>222</v>
      </c>
      <c r="D14" s="34">
        <v>0</v>
      </c>
      <c r="E14" s="34">
        <v>0</v>
      </c>
      <c r="F14" s="30">
        <v>0</v>
      </c>
      <c r="G14" s="31">
        <v>0</v>
      </c>
      <c r="H14" s="2">
        <f>G14/G7</f>
        <v>0</v>
      </c>
      <c r="I14" s="36" t="e">
        <f t="shared" si="2"/>
        <v>#DIV/0!</v>
      </c>
      <c r="J14" s="9" t="e">
        <f t="shared" si="3"/>
        <v>#DIV/0!</v>
      </c>
      <c r="K14" s="3">
        <f t="shared" si="1"/>
        <v>0</v>
      </c>
      <c r="L14" s="10">
        <f t="shared" si="5"/>
        <v>-222</v>
      </c>
      <c r="M14" s="21">
        <f t="shared" si="4"/>
        <v>-1</v>
      </c>
    </row>
    <row r="15" spans="1:13">
      <c r="A15" s="13" t="s">
        <v>1</v>
      </c>
      <c r="B15" s="18" t="s">
        <v>39</v>
      </c>
      <c r="C15" s="41">
        <v>0</v>
      </c>
      <c r="D15" s="34">
        <v>52</v>
      </c>
      <c r="E15" s="34">
        <v>52</v>
      </c>
      <c r="F15" s="30">
        <v>0</v>
      </c>
      <c r="G15" s="31">
        <v>0</v>
      </c>
      <c r="H15" s="2">
        <f>G15/G7</f>
        <v>0</v>
      </c>
      <c r="I15" s="36">
        <f t="shared" si="2"/>
        <v>0</v>
      </c>
      <c r="J15" s="9" t="e">
        <f t="shared" si="3"/>
        <v>#DIV/0!</v>
      </c>
      <c r="K15" s="3">
        <f t="shared" si="1"/>
        <v>0</v>
      </c>
      <c r="L15" s="10">
        <f t="shared" si="5"/>
        <v>0</v>
      </c>
      <c r="M15" s="21" t="e">
        <f t="shared" si="4"/>
        <v>#DIV/0!</v>
      </c>
    </row>
    <row r="16" spans="1:13">
      <c r="A16" s="13" t="s">
        <v>2</v>
      </c>
      <c r="B16" s="18" t="s">
        <v>40</v>
      </c>
      <c r="C16" s="41">
        <v>1342.6</v>
      </c>
      <c r="D16" s="30">
        <v>2582.4</v>
      </c>
      <c r="E16" s="30">
        <v>2586</v>
      </c>
      <c r="F16" s="30">
        <v>2078.5</v>
      </c>
      <c r="G16" s="31">
        <v>2077.6999999999998</v>
      </c>
      <c r="H16" s="2">
        <f>G16/G7</f>
        <v>8.6668696736731873E-2</v>
      </c>
      <c r="I16" s="36">
        <f t="shared" si="2"/>
        <v>0.80344160866202619</v>
      </c>
      <c r="J16" s="9">
        <f t="shared" si="3"/>
        <v>0.9996151070483521</v>
      </c>
      <c r="K16" s="3">
        <f t="shared" si="1"/>
        <v>-0.8000000000001819</v>
      </c>
      <c r="L16" s="10">
        <f t="shared" si="5"/>
        <v>735.09999999999991</v>
      </c>
      <c r="M16" s="21">
        <f t="shared" si="4"/>
        <v>0.54751973782213614</v>
      </c>
    </row>
    <row r="17" spans="1:13">
      <c r="A17" s="22" t="s">
        <v>12</v>
      </c>
      <c r="B17" s="23"/>
      <c r="C17" s="42">
        <f>C18</f>
        <v>109.3</v>
      </c>
      <c r="D17" s="32">
        <f>D18</f>
        <v>150.9</v>
      </c>
      <c r="E17" s="32">
        <f>E18</f>
        <v>142.1</v>
      </c>
      <c r="F17" s="32">
        <f>F18</f>
        <v>106.6</v>
      </c>
      <c r="G17" s="33">
        <f>G18</f>
        <v>103.6</v>
      </c>
      <c r="H17" s="24">
        <f>G17/G7</f>
        <v>4.3215464128244802E-3</v>
      </c>
      <c r="I17" s="36">
        <f t="shared" si="2"/>
        <v>0.72906403940886699</v>
      </c>
      <c r="J17" s="9">
        <f t="shared" si="3"/>
        <v>0.97185741088180111</v>
      </c>
      <c r="K17" s="25">
        <f t="shared" si="1"/>
        <v>-3</v>
      </c>
      <c r="L17" s="25">
        <f t="shared" si="5"/>
        <v>-5.7000000000000028</v>
      </c>
      <c r="M17" s="26">
        <f t="shared" si="4"/>
        <v>-5.2150045745654183E-2</v>
      </c>
    </row>
    <row r="18" spans="1:13">
      <c r="A18" s="13" t="s">
        <v>31</v>
      </c>
      <c r="B18" s="18" t="s">
        <v>41</v>
      </c>
      <c r="C18" s="41">
        <v>109.3</v>
      </c>
      <c r="D18" s="30">
        <v>150.9</v>
      </c>
      <c r="E18" s="30">
        <v>142.1</v>
      </c>
      <c r="F18" s="30">
        <v>106.6</v>
      </c>
      <c r="G18" s="31">
        <v>103.6</v>
      </c>
      <c r="H18" s="2">
        <f>G18/G7</f>
        <v>4.3215464128244802E-3</v>
      </c>
      <c r="I18" s="36">
        <f t="shared" si="2"/>
        <v>0.72906403940886699</v>
      </c>
      <c r="J18" s="9">
        <f t="shared" si="3"/>
        <v>0.97185741088180111</v>
      </c>
      <c r="K18" s="10">
        <f t="shared" si="1"/>
        <v>-3</v>
      </c>
      <c r="L18" s="10">
        <f t="shared" si="5"/>
        <v>-5.7000000000000028</v>
      </c>
      <c r="M18" s="21">
        <f t="shared" si="4"/>
        <v>-5.2150045745654183E-2</v>
      </c>
    </row>
    <row r="19" spans="1:13" ht="26.25">
      <c r="A19" s="27" t="s">
        <v>32</v>
      </c>
      <c r="B19" s="28" t="s">
        <v>53</v>
      </c>
      <c r="C19" s="42">
        <f>C20+C21+C22</f>
        <v>948.8</v>
      </c>
      <c r="D19" s="33">
        <f t="shared" ref="D19:G19" si="6">D20+D21+D22</f>
        <v>264.2</v>
      </c>
      <c r="E19" s="33">
        <f t="shared" si="6"/>
        <v>1319.8</v>
      </c>
      <c r="F19" s="32">
        <f t="shared" si="6"/>
        <v>1257.7</v>
      </c>
      <c r="G19" s="33">
        <f t="shared" si="6"/>
        <v>1130.7</v>
      </c>
      <c r="H19" s="24">
        <f>G19/G7</f>
        <v>4.7165758001743635E-2</v>
      </c>
      <c r="I19" s="36">
        <f t="shared" si="2"/>
        <v>0.85672071525988791</v>
      </c>
      <c r="J19" s="9">
        <f t="shared" si="3"/>
        <v>0.89902202433012646</v>
      </c>
      <c r="K19" s="25">
        <f t="shared" si="1"/>
        <v>-127</v>
      </c>
      <c r="L19" s="25">
        <f t="shared" si="5"/>
        <v>181.90000000000009</v>
      </c>
      <c r="M19" s="26">
        <f t="shared" si="4"/>
        <v>0.19171585160202365</v>
      </c>
    </row>
    <row r="20" spans="1:13" ht="38.25">
      <c r="A20" s="13" t="s">
        <v>20</v>
      </c>
      <c r="B20" s="18" t="s">
        <v>42</v>
      </c>
      <c r="C20" s="41">
        <v>62</v>
      </c>
      <c r="D20" s="30">
        <v>158.19999999999999</v>
      </c>
      <c r="E20" s="30">
        <v>1213.8</v>
      </c>
      <c r="F20" s="30">
        <v>1207.7</v>
      </c>
      <c r="G20" s="31">
        <v>1080.8</v>
      </c>
      <c r="H20" s="2">
        <f>G20/G7</f>
        <v>4.508424095541215E-2</v>
      </c>
      <c r="I20" s="36">
        <f t="shared" si="2"/>
        <v>0.89042675893886969</v>
      </c>
      <c r="J20" s="9">
        <f t="shared" si="3"/>
        <v>0.89492423615136207</v>
      </c>
      <c r="K20" s="3">
        <f t="shared" si="1"/>
        <v>-126.90000000000009</v>
      </c>
      <c r="L20" s="10">
        <f t="shared" si="5"/>
        <v>1018.8</v>
      </c>
      <c r="M20" s="21">
        <f t="shared" si="4"/>
        <v>16.432258064516127</v>
      </c>
    </row>
    <row r="21" spans="1:13">
      <c r="A21" s="13" t="s">
        <v>3</v>
      </c>
      <c r="B21" s="18" t="s">
        <v>43</v>
      </c>
      <c r="C21" s="41">
        <v>878.8</v>
      </c>
      <c r="D21" s="30">
        <v>96</v>
      </c>
      <c r="E21" s="30">
        <v>96</v>
      </c>
      <c r="F21" s="30">
        <v>42</v>
      </c>
      <c r="G21" s="31">
        <v>41.9</v>
      </c>
      <c r="H21" s="2">
        <f>G21/G7</f>
        <v>1.7478068986230284E-3</v>
      </c>
      <c r="I21" s="36">
        <f t="shared" si="2"/>
        <v>0.43645833333333334</v>
      </c>
      <c r="J21" s="9">
        <f t="shared" si="3"/>
        <v>0.99761904761904763</v>
      </c>
      <c r="K21" s="3">
        <f t="shared" si="1"/>
        <v>-0.10000000000000142</v>
      </c>
      <c r="L21" s="10">
        <f t="shared" si="5"/>
        <v>-836.9</v>
      </c>
      <c r="M21" s="21">
        <f t="shared" si="4"/>
        <v>-0.95232134729176154</v>
      </c>
    </row>
    <row r="22" spans="1:13" ht="45">
      <c r="A22" s="37" t="s">
        <v>68</v>
      </c>
      <c r="B22" s="18" t="s">
        <v>69</v>
      </c>
      <c r="C22" s="41">
        <v>8</v>
      </c>
      <c r="D22" s="30">
        <v>10</v>
      </c>
      <c r="E22" s="30">
        <v>10</v>
      </c>
      <c r="F22" s="30">
        <v>8</v>
      </c>
      <c r="G22" s="31">
        <v>8</v>
      </c>
      <c r="H22" s="2">
        <f>G22/G7</f>
        <v>3.3371014770845411E-4</v>
      </c>
      <c r="I22" s="36">
        <f t="shared" si="2"/>
        <v>0.8</v>
      </c>
      <c r="J22" s="9">
        <f t="shared" si="3"/>
        <v>1</v>
      </c>
      <c r="K22" s="3"/>
      <c r="L22" s="10">
        <f t="shared" si="5"/>
        <v>0</v>
      </c>
      <c r="M22" s="21">
        <f t="shared" si="4"/>
        <v>0</v>
      </c>
    </row>
    <row r="23" spans="1:13">
      <c r="A23" s="22" t="s">
        <v>13</v>
      </c>
      <c r="B23" s="23" t="s">
        <v>54</v>
      </c>
      <c r="C23" s="42">
        <f>C24+C25+C26</f>
        <v>166.6</v>
      </c>
      <c r="D23" s="33">
        <f t="shared" ref="D23:G23" si="7">D24+D25+D26</f>
        <v>1619.8999999999999</v>
      </c>
      <c r="E23" s="33">
        <f t="shared" si="7"/>
        <v>2469.5</v>
      </c>
      <c r="F23" s="32">
        <f t="shared" si="7"/>
        <v>1476.2</v>
      </c>
      <c r="G23" s="33">
        <f t="shared" si="7"/>
        <v>116.7</v>
      </c>
      <c r="H23" s="24">
        <f>G23/G7</f>
        <v>4.8679967796970746E-3</v>
      </c>
      <c r="I23" s="36">
        <f t="shared" si="2"/>
        <v>4.7256529661874873E-2</v>
      </c>
      <c r="J23" s="9">
        <f t="shared" si="3"/>
        <v>7.9054328681750441E-2</v>
      </c>
      <c r="K23" s="25">
        <f t="shared" si="1"/>
        <v>-1359.5</v>
      </c>
      <c r="L23" s="25">
        <f t="shared" si="5"/>
        <v>-49.899999999999991</v>
      </c>
      <c r="M23" s="26">
        <f t="shared" si="4"/>
        <v>-0.29951980792316923</v>
      </c>
    </row>
    <row r="24" spans="1:13">
      <c r="A24" s="13" t="s">
        <v>33</v>
      </c>
      <c r="B24" s="18" t="s">
        <v>44</v>
      </c>
      <c r="C24" s="41">
        <v>97.6</v>
      </c>
      <c r="D24" s="30">
        <v>221.1</v>
      </c>
      <c r="E24" s="30">
        <v>441.1</v>
      </c>
      <c r="F24" s="30">
        <v>204.5</v>
      </c>
      <c r="G24" s="31">
        <v>68.400000000000006</v>
      </c>
      <c r="H24" s="2">
        <f>G24/G7</f>
        <v>2.8532217629072829E-3</v>
      </c>
      <c r="I24" s="36">
        <f>G24/E24</f>
        <v>0.15506687825889823</v>
      </c>
      <c r="J24" s="9">
        <f>G24/F24</f>
        <v>0.33447432762836188</v>
      </c>
      <c r="K24" s="10">
        <f t="shared" si="1"/>
        <v>-136.1</v>
      </c>
      <c r="L24" s="10">
        <f t="shared" si="5"/>
        <v>-29.199999999999989</v>
      </c>
      <c r="M24" s="21">
        <f t="shared" si="4"/>
        <v>-0.2991803278688524</v>
      </c>
    </row>
    <row r="25" spans="1:13">
      <c r="A25" s="13" t="s">
        <v>34</v>
      </c>
      <c r="B25" s="18" t="s">
        <v>45</v>
      </c>
      <c r="C25" s="41">
        <v>69</v>
      </c>
      <c r="D25" s="30">
        <v>1388.8</v>
      </c>
      <c r="E25" s="30">
        <v>2018.4</v>
      </c>
      <c r="F25" s="30">
        <v>1271.7</v>
      </c>
      <c r="G25" s="31">
        <v>48.3</v>
      </c>
      <c r="H25" s="2">
        <f>G25/G7</f>
        <v>2.0147750167897917E-3</v>
      </c>
      <c r="I25" s="36">
        <f t="shared" si="2"/>
        <v>2.3929845422116524E-2</v>
      </c>
      <c r="J25" s="9">
        <f>G25/F25</f>
        <v>3.7980655815050716E-2</v>
      </c>
      <c r="K25" s="10">
        <f t="shared" ref="K25" si="8">G25-F25</f>
        <v>-1223.4000000000001</v>
      </c>
      <c r="L25" s="10">
        <f t="shared" si="5"/>
        <v>-20.700000000000003</v>
      </c>
      <c r="M25" s="21">
        <f t="shared" si="4"/>
        <v>-0.30000000000000004</v>
      </c>
    </row>
    <row r="26" spans="1:13" ht="25.5">
      <c r="A26" s="13" t="s">
        <v>63</v>
      </c>
      <c r="B26" s="18" t="s">
        <v>64</v>
      </c>
      <c r="C26" s="41">
        <v>0</v>
      </c>
      <c r="D26" s="30">
        <v>10</v>
      </c>
      <c r="E26" s="30">
        <v>10</v>
      </c>
      <c r="F26" s="30">
        <v>0</v>
      </c>
      <c r="G26" s="31">
        <v>0</v>
      </c>
      <c r="H26" s="2">
        <f>G26/G7</f>
        <v>0</v>
      </c>
      <c r="I26" s="36">
        <f t="shared" si="2"/>
        <v>0</v>
      </c>
      <c r="J26" s="9" t="e">
        <f t="shared" si="3"/>
        <v>#DIV/0!</v>
      </c>
      <c r="K26" s="10"/>
      <c r="L26" s="10">
        <f t="shared" si="5"/>
        <v>0</v>
      </c>
      <c r="M26" s="21" t="e">
        <f t="shared" si="4"/>
        <v>#DIV/0!</v>
      </c>
    </row>
    <row r="27" spans="1:13">
      <c r="A27" s="22" t="s">
        <v>14</v>
      </c>
      <c r="B27" s="23" t="s">
        <v>56</v>
      </c>
      <c r="C27" s="42">
        <f>C28+C29+C30+C31</f>
        <v>6200.4</v>
      </c>
      <c r="D27" s="33">
        <f t="shared" ref="D27:G27" si="9">D28+D29+D30+D31</f>
        <v>9455.2999999999993</v>
      </c>
      <c r="E27" s="33">
        <f t="shared" si="9"/>
        <v>30317.5</v>
      </c>
      <c r="F27" s="32">
        <f t="shared" si="9"/>
        <v>12645.300000000001</v>
      </c>
      <c r="G27" s="33">
        <f t="shared" si="9"/>
        <v>7395.1</v>
      </c>
      <c r="H27" s="24">
        <f>G27/G7</f>
        <v>0.30847748916484863</v>
      </c>
      <c r="I27" s="36">
        <f t="shared" si="2"/>
        <v>0.24392182732745116</v>
      </c>
      <c r="J27" s="9">
        <f t="shared" si="3"/>
        <v>0.5848101666231722</v>
      </c>
      <c r="K27" s="25">
        <f t="shared" si="1"/>
        <v>-5250.2000000000007</v>
      </c>
      <c r="L27" s="25">
        <f t="shared" si="5"/>
        <v>1194.7000000000007</v>
      </c>
      <c r="M27" s="26">
        <f t="shared" si="4"/>
        <v>0.192681117347268</v>
      </c>
    </row>
    <row r="28" spans="1:13">
      <c r="A28" s="13" t="s">
        <v>4</v>
      </c>
      <c r="B28" s="18" t="s">
        <v>46</v>
      </c>
      <c r="C28" s="41">
        <v>8.1999999999999993</v>
      </c>
      <c r="D28" s="30">
        <v>180</v>
      </c>
      <c r="E28" s="30">
        <v>7981.5</v>
      </c>
      <c r="F28" s="30">
        <v>4520</v>
      </c>
      <c r="G28" s="31">
        <v>20</v>
      </c>
      <c r="H28" s="2">
        <f>G28/G7</f>
        <v>8.3427536927113525E-4</v>
      </c>
      <c r="I28" s="36">
        <f>G28/E28</f>
        <v>2.505794650128422E-3</v>
      </c>
      <c r="J28" s="9">
        <f t="shared" si="3"/>
        <v>4.4247787610619468E-3</v>
      </c>
      <c r="K28" s="3">
        <f t="shared" si="1"/>
        <v>-4500</v>
      </c>
      <c r="L28" s="10">
        <f t="shared" si="5"/>
        <v>11.8</v>
      </c>
      <c r="M28" s="21">
        <f t="shared" si="4"/>
        <v>1.4390243902439028</v>
      </c>
    </row>
    <row r="29" spans="1:13">
      <c r="A29" s="13" t="s">
        <v>5</v>
      </c>
      <c r="B29" s="18" t="s">
        <v>47</v>
      </c>
      <c r="C29" s="41">
        <v>3781.5</v>
      </c>
      <c r="D29" s="30">
        <v>6429.2</v>
      </c>
      <c r="E29" s="30">
        <v>17355.7</v>
      </c>
      <c r="F29" s="30">
        <v>5759.2</v>
      </c>
      <c r="G29" s="31">
        <v>5718.6</v>
      </c>
      <c r="H29" s="2">
        <f>G29/G7</f>
        <v>0.23854435633569573</v>
      </c>
      <c r="I29" s="36">
        <f t="shared" si="2"/>
        <v>0.32949405670759463</v>
      </c>
      <c r="J29" s="9">
        <f t="shared" si="3"/>
        <v>0.99295040977913607</v>
      </c>
      <c r="K29" s="3">
        <f t="shared" si="1"/>
        <v>-40.599999999999454</v>
      </c>
      <c r="L29" s="10">
        <f t="shared" si="5"/>
        <v>1937.1000000000004</v>
      </c>
      <c r="M29" s="21">
        <f t="shared" si="4"/>
        <v>0.51225704085680301</v>
      </c>
    </row>
    <row r="30" spans="1:13">
      <c r="A30" s="13" t="s">
        <v>6</v>
      </c>
      <c r="B30" s="18" t="s">
        <v>48</v>
      </c>
      <c r="C30" s="41">
        <v>2410.6999999999998</v>
      </c>
      <c r="D30" s="30">
        <v>2069.3000000000002</v>
      </c>
      <c r="E30" s="30">
        <v>4119.3999999999996</v>
      </c>
      <c r="F30" s="30">
        <v>1871.1</v>
      </c>
      <c r="G30" s="31">
        <v>1656.5</v>
      </c>
      <c r="H30" s="2">
        <f>G30/G7</f>
        <v>6.9098857459881785E-2</v>
      </c>
      <c r="I30" s="36">
        <f t="shared" si="2"/>
        <v>0.40212166820410744</v>
      </c>
      <c r="J30" s="9">
        <f t="shared" si="3"/>
        <v>0.88530810753032985</v>
      </c>
      <c r="K30" s="3">
        <f t="shared" si="1"/>
        <v>-214.59999999999991</v>
      </c>
      <c r="L30" s="10">
        <f t="shared" si="5"/>
        <v>-754.19999999999982</v>
      </c>
      <c r="M30" s="21">
        <f t="shared" si="4"/>
        <v>-0.31285518728999873</v>
      </c>
    </row>
    <row r="31" spans="1:13" ht="25.5">
      <c r="A31" s="13" t="s">
        <v>65</v>
      </c>
      <c r="B31" s="18" t="s">
        <v>66</v>
      </c>
      <c r="C31" s="41">
        <v>0</v>
      </c>
      <c r="D31" s="30">
        <v>776.8</v>
      </c>
      <c r="E31" s="30">
        <v>860.9</v>
      </c>
      <c r="F31" s="30">
        <v>495</v>
      </c>
      <c r="G31" s="31">
        <v>0</v>
      </c>
      <c r="H31" s="2">
        <f>G31/G7</f>
        <v>0</v>
      </c>
      <c r="I31" s="36">
        <f t="shared" si="2"/>
        <v>0</v>
      </c>
      <c r="J31" s="9">
        <f t="shared" si="3"/>
        <v>0</v>
      </c>
      <c r="K31" s="3">
        <f t="shared" si="1"/>
        <v>-495</v>
      </c>
      <c r="L31" s="10">
        <f t="shared" si="5"/>
        <v>0</v>
      </c>
      <c r="M31" s="21" t="e">
        <f t="shared" si="4"/>
        <v>#DIV/0!</v>
      </c>
    </row>
    <row r="32" spans="1:13">
      <c r="A32" s="22" t="s">
        <v>15</v>
      </c>
      <c r="B32" s="23" t="s">
        <v>57</v>
      </c>
      <c r="C32" s="42">
        <f>C33</f>
        <v>8.6999999999999993</v>
      </c>
      <c r="D32" s="32">
        <f>D33</f>
        <v>55.8</v>
      </c>
      <c r="E32" s="32">
        <f>E33</f>
        <v>55.8</v>
      </c>
      <c r="F32" s="32">
        <f>F33</f>
        <v>9.3000000000000007</v>
      </c>
      <c r="G32" s="33">
        <f>G33</f>
        <v>9.3000000000000007</v>
      </c>
      <c r="H32" s="24">
        <f>G32/G7</f>
        <v>3.8793804671107793E-4</v>
      </c>
      <c r="I32" s="36">
        <f t="shared" si="2"/>
        <v>0.16666666666666669</v>
      </c>
      <c r="J32" s="9">
        <f t="shared" si="3"/>
        <v>1</v>
      </c>
      <c r="K32" s="25">
        <f t="shared" si="1"/>
        <v>0</v>
      </c>
      <c r="L32" s="25">
        <f t="shared" si="5"/>
        <v>0.60000000000000142</v>
      </c>
      <c r="M32" s="26">
        <f t="shared" si="4"/>
        <v>6.8965517241379448E-2</v>
      </c>
    </row>
    <row r="33" spans="1:13">
      <c r="A33" s="11" t="s">
        <v>19</v>
      </c>
      <c r="B33" s="17" t="s">
        <v>49</v>
      </c>
      <c r="C33" s="41">
        <v>8.6999999999999993</v>
      </c>
      <c r="D33" s="30">
        <v>55.8</v>
      </c>
      <c r="E33" s="30">
        <v>55.8</v>
      </c>
      <c r="F33" s="30">
        <v>9.3000000000000007</v>
      </c>
      <c r="G33" s="31">
        <v>9.3000000000000007</v>
      </c>
      <c r="H33" s="2">
        <f>G33/G7</f>
        <v>3.8793804671107793E-4</v>
      </c>
      <c r="I33" s="36">
        <f t="shared" si="2"/>
        <v>0.16666666666666669</v>
      </c>
      <c r="J33" s="9">
        <f t="shared" si="3"/>
        <v>1</v>
      </c>
      <c r="K33" s="3">
        <f t="shared" si="1"/>
        <v>0</v>
      </c>
      <c r="L33" s="10">
        <f t="shared" si="5"/>
        <v>0.60000000000000142</v>
      </c>
      <c r="M33" s="21">
        <f t="shared" si="4"/>
        <v>6.8965517241379448E-2</v>
      </c>
    </row>
    <row r="34" spans="1:13">
      <c r="A34" s="22" t="s">
        <v>16</v>
      </c>
      <c r="B34" s="23" t="s">
        <v>58</v>
      </c>
      <c r="C34" s="42">
        <f>C35+C36+C37</f>
        <v>2715.2000000000003</v>
      </c>
      <c r="D34" s="33">
        <f t="shared" ref="D34:K34" si="10">D35+D36+D37</f>
        <v>3997.4</v>
      </c>
      <c r="E34" s="33">
        <f t="shared" si="10"/>
        <v>4091.3999999999996</v>
      </c>
      <c r="F34" s="32">
        <f t="shared" si="10"/>
        <v>2596.6</v>
      </c>
      <c r="G34" s="33">
        <f t="shared" si="10"/>
        <v>2583.1</v>
      </c>
      <c r="H34" s="24">
        <f>G34/G7</f>
        <v>0.10775083531821347</v>
      </c>
      <c r="I34" s="36">
        <f t="shared" si="2"/>
        <v>0.63134868260253219</v>
      </c>
      <c r="J34" s="9">
        <f t="shared" si="3"/>
        <v>0.99480089347608414</v>
      </c>
      <c r="K34" s="33">
        <f t="shared" si="10"/>
        <v>-12.900000000000176</v>
      </c>
      <c r="L34" s="25">
        <f t="shared" si="5"/>
        <v>-132.10000000000036</v>
      </c>
      <c r="M34" s="26">
        <f t="shared" si="4"/>
        <v>-4.8652032999410899E-2</v>
      </c>
    </row>
    <row r="35" spans="1:13">
      <c r="A35" s="13" t="s">
        <v>7</v>
      </c>
      <c r="B35" s="18" t="s">
        <v>50</v>
      </c>
      <c r="C35" s="41">
        <v>2426.9</v>
      </c>
      <c r="D35" s="30">
        <v>3640.4</v>
      </c>
      <c r="E35" s="30">
        <v>3704.1</v>
      </c>
      <c r="F35" s="30">
        <v>2452.4</v>
      </c>
      <c r="G35" s="31">
        <v>2439.6</v>
      </c>
      <c r="H35" s="2">
        <f>G35/G7</f>
        <v>0.10176490954369308</v>
      </c>
      <c r="I35" s="36">
        <f t="shared" si="2"/>
        <v>0.65862152749655789</v>
      </c>
      <c r="J35" s="9">
        <f t="shared" si="3"/>
        <v>0.99478062306312176</v>
      </c>
      <c r="K35" s="10">
        <f t="shared" si="1"/>
        <v>-12.800000000000182</v>
      </c>
      <c r="L35" s="10">
        <f t="shared" si="5"/>
        <v>12.699999999999818</v>
      </c>
      <c r="M35" s="21">
        <f t="shared" si="4"/>
        <v>5.2330133091598174E-3</v>
      </c>
    </row>
    <row r="36" spans="1:13">
      <c r="A36" s="13" t="s">
        <v>8</v>
      </c>
      <c r="B36" s="18" t="s">
        <v>51</v>
      </c>
      <c r="C36" s="41">
        <v>288.3</v>
      </c>
      <c r="D36" s="30">
        <v>326.7</v>
      </c>
      <c r="E36" s="30">
        <v>326.7</v>
      </c>
      <c r="F36" s="30">
        <v>83.6</v>
      </c>
      <c r="G36" s="31">
        <v>83.5</v>
      </c>
      <c r="H36" s="2">
        <f>G36/G7</f>
        <v>3.4830996667069899E-3</v>
      </c>
      <c r="I36" s="36">
        <f t="shared" si="2"/>
        <v>0.25558616467707379</v>
      </c>
      <c r="J36" s="9">
        <f t="shared" si="3"/>
        <v>0.99880382775119625</v>
      </c>
      <c r="K36" s="10">
        <f t="shared" si="1"/>
        <v>-9.9999999999994316E-2</v>
      </c>
      <c r="L36" s="10">
        <f t="shared" si="5"/>
        <v>-204.8</v>
      </c>
      <c r="M36" s="21">
        <f t="shared" si="4"/>
        <v>-0.71037114117238986</v>
      </c>
    </row>
    <row r="37" spans="1:13">
      <c r="A37" s="13" t="s">
        <v>61</v>
      </c>
      <c r="B37" s="18" t="s">
        <v>62</v>
      </c>
      <c r="C37" s="41">
        <v>0</v>
      </c>
      <c r="D37" s="30">
        <v>30.3</v>
      </c>
      <c r="E37" s="30">
        <v>60.6</v>
      </c>
      <c r="F37" s="30">
        <v>60.6</v>
      </c>
      <c r="G37" s="31">
        <v>60</v>
      </c>
      <c r="H37" s="2">
        <f>G37/G7</f>
        <v>2.5028261078134059E-3</v>
      </c>
      <c r="I37" s="36">
        <f t="shared" si="2"/>
        <v>0.99009900990099009</v>
      </c>
      <c r="J37" s="9">
        <f t="shared" si="3"/>
        <v>0.99009900990099009</v>
      </c>
      <c r="K37" s="10"/>
      <c r="L37" s="10">
        <f t="shared" si="5"/>
        <v>60</v>
      </c>
      <c r="M37" s="21" t="e">
        <f t="shared" si="4"/>
        <v>#DIV/0!</v>
      </c>
    </row>
    <row r="38" spans="1:13">
      <c r="A38" s="22" t="s">
        <v>17</v>
      </c>
      <c r="B38" s="23" t="s">
        <v>59</v>
      </c>
      <c r="C38" s="42">
        <f>C39</f>
        <v>0</v>
      </c>
      <c r="D38" s="32">
        <f>D39</f>
        <v>53.6</v>
      </c>
      <c r="E38" s="32">
        <f>E39</f>
        <v>53.6</v>
      </c>
      <c r="F38" s="32">
        <f>F39</f>
        <v>23.3</v>
      </c>
      <c r="G38" s="33">
        <f>G39</f>
        <v>23.2</v>
      </c>
      <c r="H38" s="24">
        <f>G38/G7</f>
        <v>9.677594283545169E-4</v>
      </c>
      <c r="I38" s="36">
        <f t="shared" si="2"/>
        <v>0.43283582089552236</v>
      </c>
      <c r="J38" s="9">
        <f t="shared" si="3"/>
        <v>0.99570815450643768</v>
      </c>
      <c r="K38" s="25">
        <f t="shared" si="1"/>
        <v>-0.10000000000000142</v>
      </c>
      <c r="L38" s="25">
        <f t="shared" si="5"/>
        <v>23.2</v>
      </c>
      <c r="M38" s="26" t="e">
        <f t="shared" si="4"/>
        <v>#DIV/0!</v>
      </c>
    </row>
    <row r="39" spans="1:13">
      <c r="A39" s="13" t="s">
        <v>9</v>
      </c>
      <c r="B39" s="18" t="s">
        <v>52</v>
      </c>
      <c r="C39" s="41">
        <v>0</v>
      </c>
      <c r="D39" s="30">
        <v>53.6</v>
      </c>
      <c r="E39" s="30">
        <v>53.6</v>
      </c>
      <c r="F39" s="30">
        <v>23.3</v>
      </c>
      <c r="G39" s="31">
        <v>23.2</v>
      </c>
      <c r="H39" s="2">
        <f>G39/G7</f>
        <v>9.677594283545169E-4</v>
      </c>
      <c r="I39" s="36">
        <f t="shared" si="2"/>
        <v>0.43283582089552236</v>
      </c>
      <c r="J39" s="9">
        <f t="shared" si="3"/>
        <v>0.99570815450643768</v>
      </c>
      <c r="K39" s="3">
        <f t="shared" si="1"/>
        <v>-0.10000000000000142</v>
      </c>
      <c r="L39" s="10">
        <f t="shared" si="5"/>
        <v>23.2</v>
      </c>
      <c r="M39" s="21" t="e">
        <f t="shared" si="4"/>
        <v>#DIV/0!</v>
      </c>
    </row>
  </sheetData>
  <mergeCells count="9">
    <mergeCell ref="A2:M2"/>
    <mergeCell ref="A3:M3"/>
    <mergeCell ref="K4:M4"/>
    <mergeCell ref="A5:A6"/>
    <mergeCell ref="C5:C6"/>
    <mergeCell ref="D5:F5"/>
    <mergeCell ref="G5:K5"/>
    <mergeCell ref="B5:B6"/>
    <mergeCell ref="L5:M5"/>
  </mergeCells>
  <pageMargins left="0.31496062992125984" right="0.11811023622047245" top="0.55118110236220474" bottom="0.19685039370078741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K14" sqref="K14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расходы </vt:lpstr>
      <vt:lpstr>Лист1</vt:lpstr>
      <vt:lpstr>Лист2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osmolovskayaev</dc:creator>
  <cp:lastModifiedBy>Пользователь</cp:lastModifiedBy>
  <cp:lastPrinted>2019-11-06T08:21:29Z</cp:lastPrinted>
  <dcterms:created xsi:type="dcterms:W3CDTF">2013-01-22T05:32:31Z</dcterms:created>
  <dcterms:modified xsi:type="dcterms:W3CDTF">2019-11-06T08:21:33Z</dcterms:modified>
</cp:coreProperties>
</file>